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7229ED01-A42D-49CA-9B56-6A0D7AE7C015}" xr6:coauthVersionLast="47" xr6:coauthVersionMax="47" xr10:uidLastSave="{00000000-0000-0000-0000-000000000000}"/>
  <bookViews>
    <workbookView xWindow="-108" yWindow="-108" windowWidth="23256" windowHeight="12456" tabRatio="597" firstSheet="1" activeTab="2" xr2:uid="{00000000-000D-0000-FFFF-FFFF00000000}"/>
  </bookViews>
  <sheets>
    <sheet name="MONTHENTRY" sheetId="8" state="hidden" r:id="rId1"/>
    <sheet name="Sum &amp; FG" sheetId="4" r:id="rId2"/>
    <sheet name="SG Details (2)" sheetId="15" r:id="rId3"/>
    <sheet name="SG Details" sheetId="1" r:id="rId4"/>
    <sheet name="LGCs Details" sheetId="14" r:id="rId5"/>
    <sheet name="Sumsum" sheetId="12" r:id="rId6"/>
    <sheet name="States Ecology" sheetId="11" r:id="rId7"/>
    <sheet name="eccology individual LGCs" sheetId="13" r:id="rId8"/>
  </sheets>
  <definedNames>
    <definedName name="ACCTDATE">#REF!</definedName>
    <definedName name="acctmonth">MONTHENTRY!$F$6</definedName>
    <definedName name="previuosmonth">MONTHENTRY!$B$6</definedName>
    <definedName name="_xlnm.Print_Area" localSheetId="3">'SG Details'!$A$1:$S$56</definedName>
    <definedName name="_xlnm.Print_Area" localSheetId="2">'SG Details (2)'!$A$1:$G$37</definedName>
    <definedName name="_xlnm.Print_Area" localSheetId="5">Sumsum!$A$1:$L$43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0" i="13" l="1"/>
  <c r="E780" i="13"/>
  <c r="D780" i="13"/>
  <c r="G779" i="13"/>
  <c r="G778" i="13"/>
  <c r="G777" i="13"/>
  <c r="G776" i="13"/>
  <c r="G775" i="13"/>
  <c r="G774" i="13"/>
  <c r="G773" i="13"/>
  <c r="G772" i="13"/>
  <c r="G771" i="13"/>
  <c r="G770" i="13"/>
  <c r="G769" i="13"/>
  <c r="G768" i="13"/>
  <c r="G767" i="13"/>
  <c r="G766" i="13"/>
  <c r="G765" i="13"/>
  <c r="G764" i="13"/>
  <c r="G763" i="13"/>
  <c r="G762" i="13"/>
  <c r="G761" i="13"/>
  <c r="G760" i="13"/>
  <c r="G759" i="13"/>
  <c r="G758" i="13"/>
  <c r="G757" i="13"/>
  <c r="G756" i="13"/>
  <c r="G755" i="13"/>
  <c r="G754" i="13"/>
  <c r="G753" i="13"/>
  <c r="G752" i="13"/>
  <c r="G751" i="13"/>
  <c r="G750" i="13"/>
  <c r="G749" i="13"/>
  <c r="G748" i="13"/>
  <c r="G747" i="13"/>
  <c r="G746" i="13"/>
  <c r="G745" i="13"/>
  <c r="G744" i="13"/>
  <c r="G743" i="13"/>
  <c r="G742" i="13"/>
  <c r="G741" i="13"/>
  <c r="G740" i="13"/>
  <c r="G739" i="13"/>
  <c r="G738" i="13"/>
  <c r="G737" i="13"/>
  <c r="G736" i="13"/>
  <c r="G735" i="13"/>
  <c r="G734" i="13"/>
  <c r="G733" i="13"/>
  <c r="G732" i="13"/>
  <c r="G731" i="13"/>
  <c r="G730" i="13"/>
  <c r="G729" i="13"/>
  <c r="G728" i="13"/>
  <c r="G727" i="13"/>
  <c r="G726" i="13"/>
  <c r="G725" i="13"/>
  <c r="G724" i="13"/>
  <c r="G723" i="13"/>
  <c r="G722" i="13"/>
  <c r="G721" i="13"/>
  <c r="G720" i="13"/>
  <c r="G719" i="13"/>
  <c r="G718" i="13"/>
  <c r="G717" i="13"/>
  <c r="G716" i="13"/>
  <c r="G715" i="13"/>
  <c r="G714" i="13"/>
  <c r="G713" i="13"/>
  <c r="G712" i="13"/>
  <c r="G711" i="13"/>
  <c r="G710" i="13"/>
  <c r="G709" i="13"/>
  <c r="G708" i="13"/>
  <c r="G707" i="13"/>
  <c r="G706" i="13"/>
  <c r="G705" i="13"/>
  <c r="G704" i="13"/>
  <c r="G703" i="13"/>
  <c r="G702" i="13"/>
  <c r="G701" i="13"/>
  <c r="G700" i="13"/>
  <c r="G699" i="13"/>
  <c r="G698" i="13"/>
  <c r="G697" i="13"/>
  <c r="G696" i="13"/>
  <c r="G695" i="13"/>
  <c r="G694" i="13"/>
  <c r="G693" i="13"/>
  <c r="G692" i="13"/>
  <c r="G691" i="13"/>
  <c r="G690" i="13"/>
  <c r="G689" i="13"/>
  <c r="G688" i="13"/>
  <c r="G687" i="13"/>
  <c r="G686" i="13"/>
  <c r="G685" i="13"/>
  <c r="G684" i="13"/>
  <c r="G683" i="13"/>
  <c r="G682" i="13"/>
  <c r="G681" i="13"/>
  <c r="G680" i="13"/>
  <c r="G679" i="13"/>
  <c r="G678" i="13"/>
  <c r="G677" i="13"/>
  <c r="G676" i="13"/>
  <c r="G675" i="13"/>
  <c r="G674" i="13"/>
  <c r="G673" i="13"/>
  <c r="G672" i="13"/>
  <c r="G671" i="13"/>
  <c r="G670" i="13"/>
  <c r="G669" i="13"/>
  <c r="G668" i="13"/>
  <c r="G667" i="13"/>
  <c r="G666" i="13"/>
  <c r="G665" i="13"/>
  <c r="G664" i="13"/>
  <c r="G663" i="13"/>
  <c r="G662" i="13"/>
  <c r="G661" i="13"/>
  <c r="G660" i="13"/>
  <c r="G659" i="13"/>
  <c r="G658" i="13"/>
  <c r="G657" i="13"/>
  <c r="G656" i="13"/>
  <c r="G655" i="13"/>
  <c r="G654" i="13"/>
  <c r="G653" i="13"/>
  <c r="G652" i="13"/>
  <c r="G651" i="13"/>
  <c r="G650" i="13"/>
  <c r="G649" i="13"/>
  <c r="G648" i="13"/>
  <c r="G647" i="13"/>
  <c r="G646" i="13"/>
  <c r="G645" i="13"/>
  <c r="G644" i="13"/>
  <c r="G643" i="13"/>
  <c r="G642" i="13"/>
  <c r="G641" i="13"/>
  <c r="G640" i="13"/>
  <c r="G639" i="13"/>
  <c r="G638" i="13"/>
  <c r="G637" i="13"/>
  <c r="G636" i="13"/>
  <c r="G635" i="13"/>
  <c r="G634" i="13"/>
  <c r="G633" i="13"/>
  <c r="G632" i="13"/>
  <c r="G631" i="13"/>
  <c r="G630" i="13"/>
  <c r="G629" i="13"/>
  <c r="G628" i="13"/>
  <c r="G627" i="13"/>
  <c r="G626" i="13"/>
  <c r="G625" i="13"/>
  <c r="G624" i="13"/>
  <c r="G623" i="13"/>
  <c r="G622" i="13"/>
  <c r="G621" i="13"/>
  <c r="G620" i="13"/>
  <c r="G619" i="13"/>
  <c r="G618" i="13"/>
  <c r="G617" i="13"/>
  <c r="G616" i="13"/>
  <c r="G615" i="13"/>
  <c r="G614" i="13"/>
  <c r="G613" i="13"/>
  <c r="G612" i="13"/>
  <c r="G611" i="13"/>
  <c r="G610" i="13"/>
  <c r="G609" i="13"/>
  <c r="G608" i="13"/>
  <c r="G607" i="13"/>
  <c r="G606" i="13"/>
  <c r="G605" i="13"/>
  <c r="G604" i="13"/>
  <c r="G603" i="13"/>
  <c r="G602" i="13"/>
  <c r="G601" i="13"/>
  <c r="G600" i="13"/>
  <c r="G599" i="13"/>
  <c r="G598" i="13"/>
  <c r="G597" i="13"/>
  <c r="G596" i="13"/>
  <c r="G595" i="13"/>
  <c r="G594" i="13"/>
  <c r="G593" i="13"/>
  <c r="G592" i="13"/>
  <c r="G591" i="13"/>
  <c r="G590" i="13"/>
  <c r="G589" i="13"/>
  <c r="G588" i="13"/>
  <c r="G587" i="13"/>
  <c r="G586" i="13"/>
  <c r="G585" i="13"/>
  <c r="G584" i="13"/>
  <c r="G583" i="13"/>
  <c r="G582" i="13"/>
  <c r="G581" i="13"/>
  <c r="G580" i="13"/>
  <c r="G579" i="13"/>
  <c r="G578" i="13"/>
  <c r="G577" i="13"/>
  <c r="G576" i="13"/>
  <c r="G575" i="13"/>
  <c r="G574" i="13"/>
  <c r="G573" i="13"/>
  <c r="G572" i="13"/>
  <c r="G571" i="13"/>
  <c r="G570" i="13"/>
  <c r="G569" i="13"/>
  <c r="G568" i="13"/>
  <c r="G567" i="13"/>
  <c r="G566" i="13"/>
  <c r="G565" i="13"/>
  <c r="G564" i="13"/>
  <c r="G563" i="13"/>
  <c r="G562" i="13"/>
  <c r="G561" i="13"/>
  <c r="G560" i="13"/>
  <c r="G559" i="13"/>
  <c r="G558" i="13"/>
  <c r="G557" i="13"/>
  <c r="G556" i="13"/>
  <c r="G555" i="13"/>
  <c r="G554" i="13"/>
  <c r="G553" i="13"/>
  <c r="G552" i="13"/>
  <c r="G551" i="13"/>
  <c r="G550" i="13"/>
  <c r="G549" i="13"/>
  <c r="G548" i="13"/>
  <c r="G547" i="13"/>
  <c r="G546" i="13"/>
  <c r="G545" i="13"/>
  <c r="G544" i="13"/>
  <c r="G543" i="13"/>
  <c r="G542" i="13"/>
  <c r="G541" i="13"/>
  <c r="G540" i="13"/>
  <c r="G539" i="13"/>
  <c r="G538" i="13"/>
  <c r="G537" i="13"/>
  <c r="G536" i="13"/>
  <c r="G535" i="13"/>
  <c r="G534" i="13"/>
  <c r="G533" i="13"/>
  <c r="G532" i="13"/>
  <c r="G531" i="13"/>
  <c r="G530" i="13"/>
  <c r="G529" i="13"/>
  <c r="G528" i="13"/>
  <c r="G527" i="13"/>
  <c r="G526" i="13"/>
  <c r="G525" i="13"/>
  <c r="G524" i="13"/>
  <c r="G523" i="13"/>
  <c r="G522" i="13"/>
  <c r="G521" i="13"/>
  <c r="G520" i="13"/>
  <c r="G519" i="13"/>
  <c r="G518" i="13"/>
  <c r="G517" i="13"/>
  <c r="G516" i="13"/>
  <c r="G515" i="13"/>
  <c r="G514" i="13"/>
  <c r="G513" i="13"/>
  <c r="G512" i="13"/>
  <c r="G511" i="13"/>
  <c r="G510" i="13"/>
  <c r="G509" i="13"/>
  <c r="G508" i="13"/>
  <c r="G507" i="13"/>
  <c r="G506" i="13"/>
  <c r="G505" i="13"/>
  <c r="G504" i="13"/>
  <c r="G503" i="13"/>
  <c r="G502" i="13"/>
  <c r="G501" i="13"/>
  <c r="G500" i="13"/>
  <c r="G499" i="13"/>
  <c r="G498" i="13"/>
  <c r="G497" i="13"/>
  <c r="G496" i="13"/>
  <c r="G495" i="13"/>
  <c r="G494" i="13"/>
  <c r="G493" i="13"/>
  <c r="G492" i="13"/>
  <c r="G491" i="13"/>
  <c r="G490" i="13"/>
  <c r="G489" i="13"/>
  <c r="G488" i="13"/>
  <c r="G487" i="13"/>
  <c r="G486" i="13"/>
  <c r="G485" i="13"/>
  <c r="G484" i="13"/>
  <c r="G483" i="13"/>
  <c r="G482" i="13"/>
  <c r="G481" i="13"/>
  <c r="G480" i="13"/>
  <c r="G479" i="13"/>
  <c r="G478" i="13"/>
  <c r="G477" i="13"/>
  <c r="G476" i="13"/>
  <c r="G475" i="13"/>
  <c r="G474" i="13"/>
  <c r="G473" i="13"/>
  <c r="G472" i="13"/>
  <c r="G471" i="13"/>
  <c r="G470" i="13"/>
  <c r="G469" i="13"/>
  <c r="G468" i="13"/>
  <c r="G467" i="13"/>
  <c r="G466" i="13"/>
  <c r="G465" i="13"/>
  <c r="G464" i="13"/>
  <c r="G463" i="13"/>
  <c r="G462" i="13"/>
  <c r="G461" i="13"/>
  <c r="G460" i="13"/>
  <c r="G459" i="13"/>
  <c r="G458" i="13"/>
  <c r="G457" i="13"/>
  <c r="G456" i="13"/>
  <c r="G455" i="13"/>
  <c r="G454" i="13"/>
  <c r="G453" i="13"/>
  <c r="G452" i="13"/>
  <c r="G451" i="13"/>
  <c r="G450" i="13"/>
  <c r="G449" i="13"/>
  <c r="G448" i="13"/>
  <c r="G447" i="13"/>
  <c r="G446" i="13"/>
  <c r="G445" i="13"/>
  <c r="G444" i="13"/>
  <c r="G443" i="13"/>
  <c r="G442" i="13"/>
  <c r="G441" i="13"/>
  <c r="G440" i="13"/>
  <c r="G439" i="13"/>
  <c r="G438" i="13"/>
  <c r="G437" i="13"/>
  <c r="G436" i="13"/>
  <c r="G435" i="13"/>
  <c r="G434" i="13"/>
  <c r="G433" i="13"/>
  <c r="G432" i="13"/>
  <c r="G431" i="13"/>
  <c r="G430" i="13"/>
  <c r="G429" i="13"/>
  <c r="G428" i="13"/>
  <c r="G427" i="13"/>
  <c r="G426" i="13"/>
  <c r="G425" i="13"/>
  <c r="G424" i="13"/>
  <c r="G423" i="13"/>
  <c r="G422" i="13"/>
  <c r="G421" i="13"/>
  <c r="G420" i="13"/>
  <c r="G419" i="13"/>
  <c r="G418" i="13"/>
  <c r="G417" i="13"/>
  <c r="G416" i="13"/>
  <c r="G415" i="13"/>
  <c r="G414" i="13"/>
  <c r="G413" i="13"/>
  <c r="G412" i="13"/>
  <c r="G411" i="13"/>
  <c r="G410" i="13"/>
  <c r="G409" i="13"/>
  <c r="G408" i="13"/>
  <c r="G407" i="13"/>
  <c r="G406" i="13"/>
  <c r="G405" i="13"/>
  <c r="G404" i="13"/>
  <c r="G403" i="13"/>
  <c r="G402" i="13"/>
  <c r="G401" i="13"/>
  <c r="G400" i="13"/>
  <c r="G399" i="13"/>
  <c r="G398" i="13"/>
  <c r="G397" i="13"/>
  <c r="G396" i="13"/>
  <c r="G395" i="13"/>
  <c r="G394" i="13"/>
  <c r="G393" i="13"/>
  <c r="G392" i="13"/>
  <c r="G391" i="13"/>
  <c r="G390" i="13"/>
  <c r="G389" i="13"/>
  <c r="G388" i="13"/>
  <c r="G387" i="13"/>
  <c r="G386" i="13"/>
  <c r="G385" i="13"/>
  <c r="G384" i="13"/>
  <c r="G383" i="13"/>
  <c r="G382" i="13"/>
  <c r="G381" i="13"/>
  <c r="G380" i="13"/>
  <c r="G379" i="13"/>
  <c r="G378" i="13"/>
  <c r="G377" i="13"/>
  <c r="G376" i="13"/>
  <c r="G375" i="13"/>
  <c r="G374" i="13"/>
  <c r="G373" i="13"/>
  <c r="G372" i="13"/>
  <c r="G371" i="13"/>
  <c r="G370" i="13"/>
  <c r="G369" i="13"/>
  <c r="G368" i="13"/>
  <c r="G367" i="13"/>
  <c r="G366" i="13"/>
  <c r="G365" i="13"/>
  <c r="G364" i="13"/>
  <c r="G363" i="13"/>
  <c r="G362" i="13"/>
  <c r="G361" i="13"/>
  <c r="G360" i="13"/>
  <c r="G359" i="13"/>
  <c r="G358" i="13"/>
  <c r="G357" i="13"/>
  <c r="G356" i="13"/>
  <c r="G355" i="13"/>
  <c r="G354" i="13"/>
  <c r="G353" i="13"/>
  <c r="G352" i="13"/>
  <c r="G351" i="13"/>
  <c r="G350" i="13"/>
  <c r="G349" i="13"/>
  <c r="G348" i="13"/>
  <c r="G347" i="13"/>
  <c r="G346" i="13"/>
  <c r="G345" i="13"/>
  <c r="G344" i="13"/>
  <c r="G343" i="13"/>
  <c r="G342" i="13"/>
  <c r="G341" i="13"/>
  <c r="G340" i="13"/>
  <c r="G339" i="13"/>
  <c r="G338" i="13"/>
  <c r="G337" i="13"/>
  <c r="G336" i="13"/>
  <c r="G335" i="13"/>
  <c r="G334" i="13"/>
  <c r="G333" i="13"/>
  <c r="G332" i="13"/>
  <c r="G331" i="13"/>
  <c r="G330" i="13"/>
  <c r="G329" i="13"/>
  <c r="G328" i="13"/>
  <c r="G327" i="13"/>
  <c r="G326" i="13"/>
  <c r="G325" i="13"/>
  <c r="G324" i="13"/>
  <c r="G323" i="13"/>
  <c r="G322" i="13"/>
  <c r="G321" i="13"/>
  <c r="G320" i="13"/>
  <c r="G319" i="13"/>
  <c r="G318" i="13"/>
  <c r="G317" i="13"/>
  <c r="G316" i="13"/>
  <c r="G315" i="13"/>
  <c r="G314" i="13"/>
  <c r="G313" i="13"/>
  <c r="G312" i="13"/>
  <c r="G311" i="13"/>
  <c r="G310" i="13"/>
  <c r="G309" i="13"/>
  <c r="G308" i="13"/>
  <c r="G307" i="13"/>
  <c r="G306" i="13"/>
  <c r="G305" i="13"/>
  <c r="G304" i="13"/>
  <c r="G303" i="13"/>
  <c r="G302" i="13"/>
  <c r="G301" i="13"/>
  <c r="G300" i="13"/>
  <c r="G299" i="13"/>
  <c r="G298" i="13"/>
  <c r="G297" i="13"/>
  <c r="G296" i="13"/>
  <c r="G295" i="13"/>
  <c r="G294" i="13"/>
  <c r="G293" i="13"/>
  <c r="G292" i="13"/>
  <c r="G291" i="13"/>
  <c r="G290" i="13"/>
  <c r="G289" i="13"/>
  <c r="G288" i="13"/>
  <c r="G287" i="13"/>
  <c r="G286" i="13"/>
  <c r="G285" i="13"/>
  <c r="G284" i="13"/>
  <c r="G283" i="13"/>
  <c r="G282" i="13"/>
  <c r="G281" i="13"/>
  <c r="G280" i="13"/>
  <c r="G279" i="13"/>
  <c r="G278" i="13"/>
  <c r="G277" i="13"/>
  <c r="G276" i="13"/>
  <c r="G275" i="13"/>
  <c r="G274" i="13"/>
  <c r="G273" i="13"/>
  <c r="G272" i="13"/>
  <c r="G271" i="13"/>
  <c r="G270" i="13"/>
  <c r="G269" i="13"/>
  <c r="G268" i="13"/>
  <c r="G267" i="13"/>
  <c r="G266" i="13"/>
  <c r="G265" i="13"/>
  <c r="G264" i="13"/>
  <c r="G263" i="13"/>
  <c r="G262" i="13"/>
  <c r="G261" i="13"/>
  <c r="G260" i="13"/>
  <c r="G259" i="13"/>
  <c r="G258" i="13"/>
  <c r="G257" i="13"/>
  <c r="G256" i="13"/>
  <c r="G255" i="13"/>
  <c r="G254" i="13"/>
  <c r="G253" i="13"/>
  <c r="G252" i="13"/>
  <c r="G251" i="13"/>
  <c r="G250" i="13"/>
  <c r="G249" i="13"/>
  <c r="G248" i="13"/>
  <c r="G247" i="13"/>
  <c r="G246" i="13"/>
  <c r="G245" i="13"/>
  <c r="G244" i="13"/>
  <c r="G243" i="13"/>
  <c r="G242" i="13"/>
  <c r="G241" i="13"/>
  <c r="G240" i="13"/>
  <c r="G239" i="13"/>
  <c r="G238" i="13"/>
  <c r="G237" i="13"/>
  <c r="G236" i="13"/>
  <c r="G235" i="13"/>
  <c r="G234" i="13"/>
  <c r="G233" i="13"/>
  <c r="G232" i="13"/>
  <c r="G231" i="13"/>
  <c r="G230" i="13"/>
  <c r="G229" i="13"/>
  <c r="G228" i="13"/>
  <c r="G227" i="13"/>
  <c r="G226" i="13"/>
  <c r="G225" i="13"/>
  <c r="G224" i="13"/>
  <c r="G223" i="13"/>
  <c r="G222" i="13"/>
  <c r="G221" i="13"/>
  <c r="G220" i="13"/>
  <c r="G219" i="13"/>
  <c r="G218" i="13"/>
  <c r="G217" i="13"/>
  <c r="G216" i="13"/>
  <c r="G215" i="13"/>
  <c r="G214" i="13"/>
  <c r="G213" i="13"/>
  <c r="G212" i="13"/>
  <c r="G211" i="13"/>
  <c r="G210" i="13"/>
  <c r="G209" i="13"/>
  <c r="G208" i="13"/>
  <c r="G207" i="13"/>
  <c r="G206" i="13"/>
  <c r="G205" i="13"/>
  <c r="G204" i="13"/>
  <c r="G203" i="13"/>
  <c r="G202" i="13"/>
  <c r="G201" i="13"/>
  <c r="G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G161" i="13"/>
  <c r="G160" i="13"/>
  <c r="G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E42" i="11"/>
  <c r="D42" i="11"/>
  <c r="C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K43" i="12"/>
  <c r="H43" i="12"/>
  <c r="G43" i="12"/>
  <c r="F43" i="12"/>
  <c r="E43" i="12"/>
  <c r="C43" i="12"/>
  <c r="J42" i="12"/>
  <c r="L42" i="12" s="1"/>
  <c r="L41" i="12"/>
  <c r="J41" i="12"/>
  <c r="L40" i="12"/>
  <c r="J40" i="12"/>
  <c r="J39" i="12"/>
  <c r="L39" i="12" s="1"/>
  <c r="J38" i="12"/>
  <c r="D38" i="12"/>
  <c r="L38" i="12" s="1"/>
  <c r="J37" i="12"/>
  <c r="L37" i="12" s="1"/>
  <c r="I37" i="12"/>
  <c r="J36" i="12"/>
  <c r="L36" i="12" s="1"/>
  <c r="I36" i="12"/>
  <c r="L35" i="12"/>
  <c r="J35" i="12"/>
  <c r="D35" i="12"/>
  <c r="L34" i="12"/>
  <c r="J34" i="12"/>
  <c r="D34" i="12"/>
  <c r="L33" i="12"/>
  <c r="I33" i="12"/>
  <c r="J33" i="12" s="1"/>
  <c r="D33" i="12"/>
  <c r="J32" i="12"/>
  <c r="D32" i="12"/>
  <c r="L32" i="12" s="1"/>
  <c r="J31" i="12"/>
  <c r="L31" i="12" s="1"/>
  <c r="I31" i="12"/>
  <c r="L30" i="12"/>
  <c r="J30" i="12"/>
  <c r="D30" i="12"/>
  <c r="L29" i="12"/>
  <c r="J29" i="12"/>
  <c r="J28" i="12"/>
  <c r="L28" i="12" s="1"/>
  <c r="I28" i="12"/>
  <c r="L27" i="12"/>
  <c r="J27" i="12"/>
  <c r="I27" i="12"/>
  <c r="D27" i="12"/>
  <c r="I26" i="12"/>
  <c r="J26" i="12" s="1"/>
  <c r="L26" i="12" s="1"/>
  <c r="J25" i="12"/>
  <c r="L25" i="12" s="1"/>
  <c r="L24" i="12"/>
  <c r="J24" i="12"/>
  <c r="D24" i="12"/>
  <c r="J23" i="12"/>
  <c r="L23" i="12" s="1"/>
  <c r="L22" i="12"/>
  <c r="J22" i="12"/>
  <c r="L21" i="12"/>
  <c r="J21" i="12"/>
  <c r="I21" i="12"/>
  <c r="L20" i="12"/>
  <c r="J20" i="12"/>
  <c r="D20" i="12"/>
  <c r="L19" i="12"/>
  <c r="J19" i="12"/>
  <c r="L18" i="12"/>
  <c r="J18" i="12"/>
  <c r="J17" i="12"/>
  <c r="L17" i="12" s="1"/>
  <c r="I17" i="12"/>
  <c r="J16" i="12"/>
  <c r="D16" i="12"/>
  <c r="L16" i="12" s="1"/>
  <c r="L15" i="12"/>
  <c r="J15" i="12"/>
  <c r="I15" i="12"/>
  <c r="I14" i="12"/>
  <c r="J14" i="12" s="1"/>
  <c r="D14" i="12"/>
  <c r="L14" i="12" s="1"/>
  <c r="J13" i="12"/>
  <c r="L13" i="12" s="1"/>
  <c r="I12" i="12"/>
  <c r="J12" i="12" s="1"/>
  <c r="L12" i="12" s="1"/>
  <c r="D12" i="12"/>
  <c r="J11" i="12"/>
  <c r="L11" i="12" s="1"/>
  <c r="I11" i="12"/>
  <c r="J10" i="12"/>
  <c r="L10" i="12" s="1"/>
  <c r="J9" i="12"/>
  <c r="L9" i="12" s="1"/>
  <c r="I8" i="12"/>
  <c r="J7" i="12"/>
  <c r="D7" i="12"/>
  <c r="J6" i="12"/>
  <c r="I6" i="12"/>
  <c r="M413" i="14"/>
  <c r="K413" i="14"/>
  <c r="J413" i="14"/>
  <c r="I413" i="14"/>
  <c r="H413" i="14"/>
  <c r="G413" i="14"/>
  <c r="E413" i="14"/>
  <c r="U412" i="14"/>
  <c r="AC412" i="14" s="1"/>
  <c r="N412" i="14"/>
  <c r="L412" i="14"/>
  <c r="F412" i="14"/>
  <c r="AB411" i="14"/>
  <c r="AA411" i="14"/>
  <c r="Z411" i="14"/>
  <c r="Y411" i="14"/>
  <c r="X411" i="14"/>
  <c r="W411" i="14"/>
  <c r="V411" i="14"/>
  <c r="U411" i="14"/>
  <c r="T411" i="14"/>
  <c r="N411" i="14"/>
  <c r="L411" i="14"/>
  <c r="F411" i="14"/>
  <c r="AC410" i="14"/>
  <c r="AA410" i="14"/>
  <c r="N410" i="14"/>
  <c r="L410" i="14"/>
  <c r="F410" i="14"/>
  <c r="AC409" i="14"/>
  <c r="AA409" i="14"/>
  <c r="L409" i="14"/>
  <c r="N409" i="14" s="1"/>
  <c r="F409" i="14"/>
  <c r="AC408" i="14"/>
  <c r="AA408" i="14"/>
  <c r="L408" i="14"/>
  <c r="N408" i="14" s="1"/>
  <c r="F408" i="14"/>
  <c r="AA407" i="14"/>
  <c r="AC407" i="14" s="1"/>
  <c r="L407" i="14"/>
  <c r="F407" i="14"/>
  <c r="N407" i="14" s="1"/>
  <c r="AA406" i="14"/>
  <c r="AC406" i="14" s="1"/>
  <c r="L406" i="14"/>
  <c r="F406" i="14"/>
  <c r="N406" i="14" s="1"/>
  <c r="AA405" i="14"/>
  <c r="AC405" i="14" s="1"/>
  <c r="L405" i="14"/>
  <c r="F405" i="14"/>
  <c r="N405" i="14" s="1"/>
  <c r="AB404" i="14"/>
  <c r="AA404" i="14"/>
  <c r="Z404" i="14"/>
  <c r="Y404" i="14"/>
  <c r="X404" i="14"/>
  <c r="W404" i="14"/>
  <c r="V404" i="14"/>
  <c r="U404" i="14"/>
  <c r="T404" i="14"/>
  <c r="N404" i="14"/>
  <c r="L404" i="14"/>
  <c r="F404" i="14"/>
  <c r="AA403" i="14"/>
  <c r="AC403" i="14" s="1"/>
  <c r="N403" i="14"/>
  <c r="L403" i="14"/>
  <c r="F403" i="14"/>
  <c r="AC402" i="14"/>
  <c r="AA402" i="14"/>
  <c r="N402" i="14"/>
  <c r="L402" i="14"/>
  <c r="F402" i="14"/>
  <c r="AC401" i="14"/>
  <c r="AA401" i="14"/>
  <c r="N401" i="14"/>
  <c r="L401" i="14"/>
  <c r="F401" i="14"/>
  <c r="AC400" i="14"/>
  <c r="AA400" i="14"/>
  <c r="L400" i="14"/>
  <c r="N400" i="14" s="1"/>
  <c r="F400" i="14"/>
  <c r="AC399" i="14"/>
  <c r="AA399" i="14"/>
  <c r="L399" i="14"/>
  <c r="F399" i="14"/>
  <c r="N399" i="14" s="1"/>
  <c r="AA398" i="14"/>
  <c r="AC398" i="14" s="1"/>
  <c r="L398" i="14"/>
  <c r="F398" i="14"/>
  <c r="N398" i="14" s="1"/>
  <c r="AA397" i="14"/>
  <c r="AC397" i="14" s="1"/>
  <c r="L397" i="14"/>
  <c r="F397" i="14"/>
  <c r="N397" i="14" s="1"/>
  <c r="AA396" i="14"/>
  <c r="AC396" i="14" s="1"/>
  <c r="N396" i="14"/>
  <c r="L396" i="14"/>
  <c r="F396" i="14"/>
  <c r="AA395" i="14"/>
  <c r="AC395" i="14" s="1"/>
  <c r="N395" i="14"/>
  <c r="L395" i="14"/>
  <c r="F395" i="14"/>
  <c r="AC394" i="14"/>
  <c r="AA394" i="14"/>
  <c r="N394" i="14"/>
  <c r="L394" i="14"/>
  <c r="F394" i="14"/>
  <c r="AC393" i="14"/>
  <c r="AA393" i="14"/>
  <c r="N393" i="14"/>
  <c r="L393" i="14"/>
  <c r="F393" i="14"/>
  <c r="AC392" i="14"/>
  <c r="AA392" i="14"/>
  <c r="L392" i="14"/>
  <c r="N392" i="14" s="1"/>
  <c r="F392" i="14"/>
  <c r="AC391" i="14"/>
  <c r="AA391" i="14"/>
  <c r="L391" i="14"/>
  <c r="F391" i="14"/>
  <c r="N391" i="14" s="1"/>
  <c r="AA390" i="14"/>
  <c r="AC390" i="14" s="1"/>
  <c r="L390" i="14"/>
  <c r="F390" i="14"/>
  <c r="N390" i="14" s="1"/>
  <c r="AB389" i="14"/>
  <c r="Z389" i="14"/>
  <c r="Y389" i="14"/>
  <c r="AA389" i="14" s="1"/>
  <c r="X389" i="14"/>
  <c r="W389" i="14"/>
  <c r="V389" i="14"/>
  <c r="U389" i="14"/>
  <c r="T389" i="14"/>
  <c r="L389" i="14"/>
  <c r="F389" i="14"/>
  <c r="N389" i="14" s="1"/>
  <c r="AA388" i="14"/>
  <c r="AC388" i="14" s="1"/>
  <c r="N388" i="14"/>
  <c r="L388" i="14"/>
  <c r="F388" i="14"/>
  <c r="AA387" i="14"/>
  <c r="AC387" i="14" s="1"/>
  <c r="M387" i="14"/>
  <c r="L387" i="14"/>
  <c r="K387" i="14"/>
  <c r="J387" i="14"/>
  <c r="I387" i="14"/>
  <c r="H387" i="14"/>
  <c r="G387" i="14"/>
  <c r="F387" i="14"/>
  <c r="E387" i="14"/>
  <c r="AA386" i="14"/>
  <c r="AC386" i="14" s="1"/>
  <c r="L386" i="14"/>
  <c r="N386" i="14" s="1"/>
  <c r="AA385" i="14"/>
  <c r="AC385" i="14" s="1"/>
  <c r="N385" i="14"/>
  <c r="L385" i="14"/>
  <c r="AC384" i="14"/>
  <c r="AA384" i="14"/>
  <c r="L384" i="14"/>
  <c r="N384" i="14" s="1"/>
  <c r="AA383" i="14"/>
  <c r="AC383" i="14" s="1"/>
  <c r="N383" i="14"/>
  <c r="L383" i="14"/>
  <c r="AC382" i="14"/>
  <c r="AA382" i="14"/>
  <c r="L382" i="14"/>
  <c r="N382" i="14" s="1"/>
  <c r="AA381" i="14"/>
  <c r="AC381" i="14" s="1"/>
  <c r="N381" i="14"/>
  <c r="L381" i="14"/>
  <c r="AA380" i="14"/>
  <c r="AC380" i="14" s="1"/>
  <c r="L380" i="14"/>
  <c r="N380" i="14" s="1"/>
  <c r="AA379" i="14"/>
  <c r="AC379" i="14" s="1"/>
  <c r="N379" i="14"/>
  <c r="L379" i="14"/>
  <c r="AA378" i="14"/>
  <c r="AC378" i="14" s="1"/>
  <c r="L378" i="14"/>
  <c r="N378" i="14" s="1"/>
  <c r="AA377" i="14"/>
  <c r="AC377" i="14" s="1"/>
  <c r="N377" i="14"/>
  <c r="L377" i="14"/>
  <c r="AC376" i="14"/>
  <c r="AA376" i="14"/>
  <c r="L376" i="14"/>
  <c r="N376" i="14" s="1"/>
  <c r="AA375" i="14"/>
  <c r="AC375" i="14" s="1"/>
  <c r="N375" i="14"/>
  <c r="L375" i="14"/>
  <c r="AC374" i="14"/>
  <c r="AA374" i="14"/>
  <c r="L374" i="14"/>
  <c r="N374" i="14" s="1"/>
  <c r="AA373" i="14"/>
  <c r="AC373" i="14" s="1"/>
  <c r="N373" i="14"/>
  <c r="L373" i="14"/>
  <c r="AA372" i="14"/>
  <c r="AC372" i="14" s="1"/>
  <c r="L372" i="14"/>
  <c r="N372" i="14" s="1"/>
  <c r="AB371" i="14"/>
  <c r="AA371" i="14"/>
  <c r="Z371" i="14"/>
  <c r="Y371" i="14"/>
  <c r="X371" i="14"/>
  <c r="W371" i="14"/>
  <c r="V371" i="14"/>
  <c r="U371" i="14"/>
  <c r="T371" i="14"/>
  <c r="N371" i="14"/>
  <c r="L371" i="14"/>
  <c r="AA370" i="14"/>
  <c r="AC370" i="14" s="1"/>
  <c r="L370" i="14"/>
  <c r="N370" i="14" s="1"/>
  <c r="AA369" i="14"/>
  <c r="AC369" i="14" s="1"/>
  <c r="N369" i="14"/>
  <c r="L369" i="14"/>
  <c r="AC368" i="14"/>
  <c r="AA368" i="14"/>
  <c r="L368" i="14"/>
  <c r="N368" i="14" s="1"/>
  <c r="AA367" i="14"/>
  <c r="AC367" i="14" s="1"/>
  <c r="N367" i="14"/>
  <c r="L367" i="14"/>
  <c r="AC366" i="14"/>
  <c r="AA366" i="14"/>
  <c r="L366" i="14"/>
  <c r="N366" i="14" s="1"/>
  <c r="N387" i="14" s="1"/>
  <c r="AA365" i="14"/>
  <c r="AC365" i="14" s="1"/>
  <c r="N365" i="14"/>
  <c r="L365" i="14"/>
  <c r="AA364" i="14"/>
  <c r="AC364" i="14" s="1"/>
  <c r="L364" i="14"/>
  <c r="N364" i="14" s="1"/>
  <c r="AA363" i="14"/>
  <c r="AC363" i="14" s="1"/>
  <c r="M363" i="14"/>
  <c r="K363" i="14"/>
  <c r="J363" i="14"/>
  <c r="I363" i="14"/>
  <c r="H363" i="14"/>
  <c r="G363" i="14"/>
  <c r="F363" i="14"/>
  <c r="E363" i="14"/>
  <c r="AA362" i="14"/>
  <c r="AC362" i="14" s="1"/>
  <c r="L362" i="14"/>
  <c r="N362" i="14" s="1"/>
  <c r="AA361" i="14"/>
  <c r="AC361" i="14" s="1"/>
  <c r="N361" i="14"/>
  <c r="L361" i="14"/>
  <c r="AC360" i="14"/>
  <c r="AA360" i="14"/>
  <c r="L360" i="14"/>
  <c r="N360" i="14" s="1"/>
  <c r="AA359" i="14"/>
  <c r="AC359" i="14" s="1"/>
  <c r="N359" i="14"/>
  <c r="L359" i="14"/>
  <c r="AC358" i="14"/>
  <c r="AA358" i="14"/>
  <c r="L358" i="14"/>
  <c r="N358" i="14" s="1"/>
  <c r="AA357" i="14"/>
  <c r="AC357" i="14" s="1"/>
  <c r="N357" i="14"/>
  <c r="L357" i="14"/>
  <c r="AA356" i="14"/>
  <c r="AC356" i="14" s="1"/>
  <c r="L356" i="14"/>
  <c r="N356" i="14" s="1"/>
  <c r="AA355" i="14"/>
  <c r="AC355" i="14" s="1"/>
  <c r="N355" i="14"/>
  <c r="L355" i="14"/>
  <c r="AB354" i="14"/>
  <c r="Z354" i="14"/>
  <c r="Y354" i="14"/>
  <c r="AA354" i="14" s="1"/>
  <c r="X354" i="14"/>
  <c r="W354" i="14"/>
  <c r="V354" i="14"/>
  <c r="T354" i="14"/>
  <c r="L354" i="14"/>
  <c r="N354" i="14" s="1"/>
  <c r="AA353" i="14"/>
  <c r="U353" i="14"/>
  <c r="AC353" i="14" s="1"/>
  <c r="L353" i="14"/>
  <c r="N353" i="14" s="1"/>
  <c r="AC352" i="14"/>
  <c r="AA352" i="14"/>
  <c r="U352" i="14"/>
  <c r="L352" i="14"/>
  <c r="N352" i="14" s="1"/>
  <c r="AC351" i="14"/>
  <c r="AA351" i="14"/>
  <c r="U351" i="14"/>
  <c r="N351" i="14"/>
  <c r="L351" i="14"/>
  <c r="AA350" i="14"/>
  <c r="U350" i="14"/>
  <c r="AC350" i="14" s="1"/>
  <c r="N350" i="14"/>
  <c r="L350" i="14"/>
  <c r="AA349" i="14"/>
  <c r="AC349" i="14" s="1"/>
  <c r="U349" i="14"/>
  <c r="N349" i="14"/>
  <c r="L349" i="14"/>
  <c r="AA348" i="14"/>
  <c r="AC348" i="14" s="1"/>
  <c r="U348" i="14"/>
  <c r="N348" i="14"/>
  <c r="L348" i="14"/>
  <c r="AA347" i="14"/>
  <c r="U347" i="14"/>
  <c r="AC347" i="14" s="1"/>
  <c r="L347" i="14"/>
  <c r="N347" i="14" s="1"/>
  <c r="AA346" i="14"/>
  <c r="U346" i="14"/>
  <c r="L346" i="14"/>
  <c r="N346" i="14" s="1"/>
  <c r="AA345" i="14"/>
  <c r="U345" i="14"/>
  <c r="AC345" i="14" s="1"/>
  <c r="L345" i="14"/>
  <c r="N345" i="14" s="1"/>
  <c r="AC344" i="14"/>
  <c r="AA344" i="14"/>
  <c r="U344" i="14"/>
  <c r="L344" i="14"/>
  <c r="N344" i="14" s="1"/>
  <c r="AC343" i="14"/>
  <c r="AA343" i="14"/>
  <c r="U343" i="14"/>
  <c r="N343" i="14"/>
  <c r="L343" i="14"/>
  <c r="AA342" i="14"/>
  <c r="U342" i="14"/>
  <c r="AC342" i="14" s="1"/>
  <c r="N342" i="14"/>
  <c r="L342" i="14"/>
  <c r="AC341" i="14"/>
  <c r="AA341" i="14"/>
  <c r="U341" i="14"/>
  <c r="N341" i="14"/>
  <c r="L341" i="14"/>
  <c r="AA340" i="14"/>
  <c r="AC340" i="14" s="1"/>
  <c r="U340" i="14"/>
  <c r="L340" i="14"/>
  <c r="N340" i="14" s="1"/>
  <c r="AA339" i="14"/>
  <c r="U339" i="14"/>
  <c r="AC339" i="14" s="1"/>
  <c r="L339" i="14"/>
  <c r="N339" i="14" s="1"/>
  <c r="AA338" i="14"/>
  <c r="U338" i="14"/>
  <c r="AC338" i="14" s="1"/>
  <c r="L338" i="14"/>
  <c r="N338" i="14" s="1"/>
  <c r="AA337" i="14"/>
  <c r="U337" i="14"/>
  <c r="AC337" i="14" s="1"/>
  <c r="L337" i="14"/>
  <c r="N337" i="14" s="1"/>
  <c r="AC336" i="14"/>
  <c r="AA336" i="14"/>
  <c r="U336" i="14"/>
  <c r="L336" i="14"/>
  <c r="N336" i="14" s="1"/>
  <c r="AA335" i="14"/>
  <c r="U335" i="14"/>
  <c r="AC335" i="14" s="1"/>
  <c r="M335" i="14"/>
  <c r="J335" i="14"/>
  <c r="I335" i="14"/>
  <c r="H335" i="14"/>
  <c r="G335" i="14"/>
  <c r="F335" i="14"/>
  <c r="E335" i="14"/>
  <c r="AA334" i="14"/>
  <c r="U334" i="14"/>
  <c r="AC334" i="14" s="1"/>
  <c r="N334" i="14"/>
  <c r="L334" i="14"/>
  <c r="K334" i="14"/>
  <c r="AC333" i="14"/>
  <c r="AA333" i="14"/>
  <c r="U333" i="14"/>
  <c r="L333" i="14"/>
  <c r="N333" i="14" s="1"/>
  <c r="K333" i="14"/>
  <c r="AA332" i="14"/>
  <c r="U332" i="14"/>
  <c r="L332" i="14"/>
  <c r="N332" i="14" s="1"/>
  <c r="K332" i="14"/>
  <c r="AA331" i="14"/>
  <c r="AC331" i="14" s="1"/>
  <c r="U331" i="14"/>
  <c r="L331" i="14"/>
  <c r="N331" i="14" s="1"/>
  <c r="K331" i="14"/>
  <c r="AB330" i="14"/>
  <c r="Y330" i="14"/>
  <c r="X330" i="14"/>
  <c r="W330" i="14"/>
  <c r="V330" i="14"/>
  <c r="U330" i="14"/>
  <c r="T330" i="14"/>
  <c r="L330" i="14"/>
  <c r="N330" i="14" s="1"/>
  <c r="K330" i="14"/>
  <c r="AA329" i="14"/>
  <c r="AC329" i="14" s="1"/>
  <c r="Z329" i="14"/>
  <c r="N329" i="14"/>
  <c r="L329" i="14"/>
  <c r="K329" i="14"/>
  <c r="Z328" i="14"/>
  <c r="AA328" i="14" s="1"/>
  <c r="AC328" i="14" s="1"/>
  <c r="N328" i="14"/>
  <c r="L328" i="14"/>
  <c r="K328" i="14"/>
  <c r="Z327" i="14"/>
  <c r="AA327" i="14" s="1"/>
  <c r="AC327" i="14" s="1"/>
  <c r="L327" i="14"/>
  <c r="N327" i="14" s="1"/>
  <c r="K327" i="14"/>
  <c r="AA326" i="14"/>
  <c r="AC326" i="14" s="1"/>
  <c r="Z326" i="14"/>
  <c r="L326" i="14"/>
  <c r="N326" i="14" s="1"/>
  <c r="K326" i="14"/>
  <c r="AC325" i="14"/>
  <c r="AA325" i="14"/>
  <c r="Z325" i="14"/>
  <c r="N325" i="14"/>
  <c r="L325" i="14"/>
  <c r="K325" i="14"/>
  <c r="Z324" i="14"/>
  <c r="AA324" i="14" s="1"/>
  <c r="AC324" i="14" s="1"/>
  <c r="N324" i="14"/>
  <c r="L324" i="14"/>
  <c r="K324" i="14"/>
  <c r="Z323" i="14"/>
  <c r="AA323" i="14" s="1"/>
  <c r="AC323" i="14" s="1"/>
  <c r="L323" i="14"/>
  <c r="N323" i="14" s="1"/>
  <c r="K323" i="14"/>
  <c r="AA322" i="14"/>
  <c r="AC322" i="14" s="1"/>
  <c r="Z322" i="14"/>
  <c r="L322" i="14"/>
  <c r="N322" i="14" s="1"/>
  <c r="K322" i="14"/>
  <c r="AA321" i="14"/>
  <c r="AC321" i="14" s="1"/>
  <c r="Z321" i="14"/>
  <c r="N321" i="14"/>
  <c r="L321" i="14"/>
  <c r="K321" i="14"/>
  <c r="AC320" i="14"/>
  <c r="Z320" i="14"/>
  <c r="AA320" i="14" s="1"/>
  <c r="N320" i="14"/>
  <c r="L320" i="14"/>
  <c r="K320" i="14"/>
  <c r="Z319" i="14"/>
  <c r="AA319" i="14" s="1"/>
  <c r="AC319" i="14" s="1"/>
  <c r="L319" i="14"/>
  <c r="N319" i="14" s="1"/>
  <c r="K319" i="14"/>
  <c r="AA318" i="14"/>
  <c r="AC318" i="14" s="1"/>
  <c r="Z318" i="14"/>
  <c r="L318" i="14"/>
  <c r="N318" i="14" s="1"/>
  <c r="K318" i="14"/>
  <c r="AC317" i="14"/>
  <c r="AA317" i="14"/>
  <c r="Z317" i="14"/>
  <c r="N317" i="14"/>
  <c r="L317" i="14"/>
  <c r="K317" i="14"/>
  <c r="AC316" i="14"/>
  <c r="Z316" i="14"/>
  <c r="AA316" i="14" s="1"/>
  <c r="N316" i="14"/>
  <c r="L316" i="14"/>
  <c r="K316" i="14"/>
  <c r="AA315" i="14"/>
  <c r="AC315" i="14" s="1"/>
  <c r="Z315" i="14"/>
  <c r="L315" i="14"/>
  <c r="N315" i="14" s="1"/>
  <c r="K315" i="14"/>
  <c r="AA314" i="14"/>
  <c r="AC314" i="14" s="1"/>
  <c r="Z314" i="14"/>
  <c r="L314" i="14"/>
  <c r="N314" i="14" s="1"/>
  <c r="K314" i="14"/>
  <c r="AA313" i="14"/>
  <c r="AC313" i="14" s="1"/>
  <c r="Z313" i="14"/>
  <c r="N313" i="14"/>
  <c r="L313" i="14"/>
  <c r="K313" i="14"/>
  <c r="Z312" i="14"/>
  <c r="AA312" i="14" s="1"/>
  <c r="AC312" i="14" s="1"/>
  <c r="N312" i="14"/>
  <c r="L312" i="14"/>
  <c r="K312" i="14"/>
  <c r="Z311" i="14"/>
  <c r="AA311" i="14" s="1"/>
  <c r="AC311" i="14" s="1"/>
  <c r="L311" i="14"/>
  <c r="N311" i="14" s="1"/>
  <c r="K311" i="14"/>
  <c r="AA310" i="14"/>
  <c r="AC310" i="14" s="1"/>
  <c r="Z310" i="14"/>
  <c r="L310" i="14"/>
  <c r="N310" i="14" s="1"/>
  <c r="K310" i="14"/>
  <c r="AC309" i="14"/>
  <c r="AA309" i="14"/>
  <c r="Z309" i="14"/>
  <c r="N309" i="14"/>
  <c r="L309" i="14"/>
  <c r="K309" i="14"/>
  <c r="AC308" i="14"/>
  <c r="Z308" i="14"/>
  <c r="AA308" i="14" s="1"/>
  <c r="N308" i="14"/>
  <c r="L308" i="14"/>
  <c r="K308" i="14"/>
  <c r="AA307" i="14"/>
  <c r="Z307" i="14"/>
  <c r="M307" i="14"/>
  <c r="K307" i="14"/>
  <c r="J307" i="14"/>
  <c r="I307" i="14"/>
  <c r="H307" i="14"/>
  <c r="G307" i="14"/>
  <c r="E307" i="14"/>
  <c r="AB306" i="14"/>
  <c r="Y306" i="14"/>
  <c r="X306" i="14"/>
  <c r="W306" i="14"/>
  <c r="V306" i="14"/>
  <c r="U306" i="14"/>
  <c r="T306" i="14"/>
  <c r="L306" i="14"/>
  <c r="F306" i="14"/>
  <c r="N306" i="14" s="1"/>
  <c r="Z305" i="14"/>
  <c r="AA305" i="14" s="1"/>
  <c r="AC305" i="14" s="1"/>
  <c r="N305" i="14"/>
  <c r="L305" i="14"/>
  <c r="F305" i="14"/>
  <c r="Z304" i="14"/>
  <c r="AA304" i="14" s="1"/>
  <c r="AC304" i="14" s="1"/>
  <c r="L304" i="14"/>
  <c r="F304" i="14"/>
  <c r="AA303" i="14"/>
  <c r="AC303" i="14" s="1"/>
  <c r="Z303" i="14"/>
  <c r="L303" i="14"/>
  <c r="N303" i="14" s="1"/>
  <c r="F303" i="14"/>
  <c r="AA302" i="14"/>
  <c r="AC302" i="14" s="1"/>
  <c r="Z302" i="14"/>
  <c r="L302" i="14"/>
  <c r="F302" i="14"/>
  <c r="N302" i="14" s="1"/>
  <c r="Z301" i="14"/>
  <c r="AA301" i="14" s="1"/>
  <c r="AC301" i="14" s="1"/>
  <c r="N301" i="14"/>
  <c r="L301" i="14"/>
  <c r="F301" i="14"/>
  <c r="Z300" i="14"/>
  <c r="AA300" i="14" s="1"/>
  <c r="AC300" i="14" s="1"/>
  <c r="L300" i="14"/>
  <c r="F300" i="14"/>
  <c r="N300" i="14" s="1"/>
  <c r="AA299" i="14"/>
  <c r="AC299" i="14" s="1"/>
  <c r="Z299" i="14"/>
  <c r="L299" i="14"/>
  <c r="L307" i="14" s="1"/>
  <c r="F299" i="14"/>
  <c r="AC298" i="14"/>
  <c r="AA298" i="14"/>
  <c r="Z298" i="14"/>
  <c r="L298" i="14"/>
  <c r="F298" i="14"/>
  <c r="N298" i="14" s="1"/>
  <c r="Z297" i="14"/>
  <c r="AA297" i="14" s="1"/>
  <c r="AC297" i="14" s="1"/>
  <c r="N297" i="14"/>
  <c r="L297" i="14"/>
  <c r="F297" i="14"/>
  <c r="Z296" i="14"/>
  <c r="AA296" i="14" s="1"/>
  <c r="AC296" i="14" s="1"/>
  <c r="L296" i="14"/>
  <c r="F296" i="14"/>
  <c r="AA295" i="14"/>
  <c r="AC295" i="14" s="1"/>
  <c r="Z295" i="14"/>
  <c r="M295" i="14"/>
  <c r="K295" i="14"/>
  <c r="J295" i="14"/>
  <c r="I295" i="14"/>
  <c r="H295" i="14"/>
  <c r="G295" i="14"/>
  <c r="F295" i="14"/>
  <c r="E295" i="14"/>
  <c r="Z294" i="14"/>
  <c r="AA294" i="14" s="1"/>
  <c r="AC294" i="14" s="1"/>
  <c r="L294" i="14"/>
  <c r="N294" i="14" s="1"/>
  <c r="Z293" i="14"/>
  <c r="AA293" i="14" s="1"/>
  <c r="AC293" i="14" s="1"/>
  <c r="L293" i="14"/>
  <c r="N293" i="14" s="1"/>
  <c r="Z292" i="14"/>
  <c r="AA292" i="14" s="1"/>
  <c r="AC292" i="14" s="1"/>
  <c r="L292" i="14"/>
  <c r="N292" i="14" s="1"/>
  <c r="Z291" i="14"/>
  <c r="AA291" i="14" s="1"/>
  <c r="AC291" i="14" s="1"/>
  <c r="N291" i="14"/>
  <c r="L291" i="14"/>
  <c r="Z290" i="14"/>
  <c r="N290" i="14"/>
  <c r="L290" i="14"/>
  <c r="AA289" i="14"/>
  <c r="Z289" i="14"/>
  <c r="N289" i="14"/>
  <c r="L289" i="14"/>
  <c r="AB288" i="14"/>
  <c r="Z288" i="14"/>
  <c r="Y288" i="14"/>
  <c r="X288" i="14"/>
  <c r="W288" i="14"/>
  <c r="V288" i="14"/>
  <c r="T288" i="14"/>
  <c r="L288" i="14"/>
  <c r="N288" i="14" s="1"/>
  <c r="AC287" i="14"/>
  <c r="AA287" i="14"/>
  <c r="U287" i="14"/>
  <c r="L287" i="14"/>
  <c r="N287" i="14" s="1"/>
  <c r="AA286" i="14"/>
  <c r="U286" i="14"/>
  <c r="AC286" i="14" s="1"/>
  <c r="N286" i="14"/>
  <c r="L286" i="14"/>
  <c r="AA285" i="14"/>
  <c r="U285" i="14"/>
  <c r="AC285" i="14" s="1"/>
  <c r="N285" i="14"/>
  <c r="L285" i="14"/>
  <c r="AA284" i="14"/>
  <c r="AC284" i="14" s="1"/>
  <c r="U284" i="14"/>
  <c r="N284" i="14"/>
  <c r="L284" i="14"/>
  <c r="AA283" i="14"/>
  <c r="AC283" i="14" s="1"/>
  <c r="U283" i="14"/>
  <c r="L283" i="14"/>
  <c r="N283" i="14" s="1"/>
  <c r="AA282" i="14"/>
  <c r="U282" i="14"/>
  <c r="AC282" i="14" s="1"/>
  <c r="L282" i="14"/>
  <c r="N282" i="14" s="1"/>
  <c r="AA281" i="14"/>
  <c r="U281" i="14"/>
  <c r="L281" i="14"/>
  <c r="N281" i="14" s="1"/>
  <c r="AA280" i="14"/>
  <c r="U280" i="14"/>
  <c r="L280" i="14"/>
  <c r="N280" i="14" s="1"/>
  <c r="AC279" i="14"/>
  <c r="AA279" i="14"/>
  <c r="U279" i="14"/>
  <c r="L279" i="14"/>
  <c r="AA278" i="14"/>
  <c r="U278" i="14"/>
  <c r="AC278" i="14" s="1"/>
  <c r="N278" i="14"/>
  <c r="L278" i="14"/>
  <c r="AA277" i="14"/>
  <c r="U277" i="14"/>
  <c r="AC277" i="14" s="1"/>
  <c r="M277" i="14"/>
  <c r="K277" i="14"/>
  <c r="J277" i="14"/>
  <c r="I277" i="14"/>
  <c r="H277" i="14"/>
  <c r="G277" i="14"/>
  <c r="F277" i="14"/>
  <c r="E277" i="14"/>
  <c r="AC276" i="14"/>
  <c r="AA276" i="14"/>
  <c r="U276" i="14"/>
  <c r="N276" i="14"/>
  <c r="L276" i="14"/>
  <c r="AC275" i="14"/>
  <c r="AA275" i="14"/>
  <c r="U275" i="14"/>
  <c r="N275" i="14"/>
  <c r="L275" i="14"/>
  <c r="AA274" i="14"/>
  <c r="U274" i="14"/>
  <c r="AC274" i="14" s="1"/>
  <c r="L274" i="14"/>
  <c r="N274" i="14" s="1"/>
  <c r="AA273" i="14"/>
  <c r="U273" i="14"/>
  <c r="AC273" i="14" s="1"/>
  <c r="L273" i="14"/>
  <c r="N273" i="14" s="1"/>
  <c r="AA272" i="14"/>
  <c r="U272" i="14"/>
  <c r="AC272" i="14" s="1"/>
  <c r="L272" i="14"/>
  <c r="N272" i="14" s="1"/>
  <c r="AC271" i="14"/>
  <c r="AA271" i="14"/>
  <c r="U271" i="14"/>
  <c r="L271" i="14"/>
  <c r="N271" i="14" s="1"/>
  <c r="AA270" i="14"/>
  <c r="U270" i="14"/>
  <c r="AC270" i="14" s="1"/>
  <c r="N270" i="14"/>
  <c r="L270" i="14"/>
  <c r="AA269" i="14"/>
  <c r="U269" i="14"/>
  <c r="AC269" i="14" s="1"/>
  <c r="N269" i="14"/>
  <c r="L269" i="14"/>
  <c r="AA268" i="14"/>
  <c r="AC268" i="14" s="1"/>
  <c r="U268" i="14"/>
  <c r="N268" i="14"/>
  <c r="L268" i="14"/>
  <c r="AA267" i="14"/>
  <c r="AC267" i="14" s="1"/>
  <c r="U267" i="14"/>
  <c r="L267" i="14"/>
  <c r="N267" i="14" s="1"/>
  <c r="AA266" i="14"/>
  <c r="U266" i="14"/>
  <c r="AC266" i="14" s="1"/>
  <c r="N266" i="14"/>
  <c r="L266" i="14"/>
  <c r="AA265" i="14"/>
  <c r="U265" i="14"/>
  <c r="AC265" i="14" s="1"/>
  <c r="L265" i="14"/>
  <c r="N265" i="14" s="1"/>
  <c r="AA264" i="14"/>
  <c r="U264" i="14"/>
  <c r="L264" i="14"/>
  <c r="N264" i="14" s="1"/>
  <c r="AC263" i="14"/>
  <c r="AA263" i="14"/>
  <c r="U263" i="14"/>
  <c r="L263" i="14"/>
  <c r="N263" i="14" s="1"/>
  <c r="AC262" i="14"/>
  <c r="AA262" i="14"/>
  <c r="U262" i="14"/>
  <c r="N262" i="14"/>
  <c r="L262" i="14"/>
  <c r="AA261" i="14"/>
  <c r="U261" i="14"/>
  <c r="AC261" i="14" s="1"/>
  <c r="N261" i="14"/>
  <c r="L261" i="14"/>
  <c r="AC260" i="14"/>
  <c r="AA260" i="14"/>
  <c r="U260" i="14"/>
  <c r="M260" i="14"/>
  <c r="J260" i="14"/>
  <c r="I260" i="14"/>
  <c r="H260" i="14"/>
  <c r="G260" i="14"/>
  <c r="F260" i="14"/>
  <c r="E260" i="14"/>
  <c r="AA259" i="14"/>
  <c r="AC259" i="14" s="1"/>
  <c r="U259" i="14"/>
  <c r="L259" i="14"/>
  <c r="N259" i="14" s="1"/>
  <c r="K259" i="14"/>
  <c r="AA258" i="14"/>
  <c r="U258" i="14"/>
  <c r="AC258" i="14" s="1"/>
  <c r="K258" i="14"/>
  <c r="L258" i="14" s="1"/>
  <c r="N258" i="14" s="1"/>
  <c r="AC257" i="14"/>
  <c r="AA257" i="14"/>
  <c r="U257" i="14"/>
  <c r="K257" i="14"/>
  <c r="L257" i="14" s="1"/>
  <c r="N257" i="14" s="1"/>
  <c r="AA256" i="14"/>
  <c r="U256" i="14"/>
  <c r="L256" i="14"/>
  <c r="N256" i="14" s="1"/>
  <c r="K256" i="14"/>
  <c r="AA255" i="14"/>
  <c r="U255" i="14"/>
  <c r="L255" i="14"/>
  <c r="N255" i="14" s="1"/>
  <c r="K255" i="14"/>
  <c r="AB254" i="14"/>
  <c r="Z254" i="14"/>
  <c r="Y254" i="14"/>
  <c r="X254" i="14"/>
  <c r="W254" i="14"/>
  <c r="V254" i="14"/>
  <c r="T254" i="14"/>
  <c r="L254" i="14"/>
  <c r="N254" i="14" s="1"/>
  <c r="K254" i="14"/>
  <c r="AC253" i="14"/>
  <c r="AA253" i="14"/>
  <c r="U253" i="14"/>
  <c r="K253" i="14"/>
  <c r="L253" i="14" s="1"/>
  <c r="N253" i="14" s="1"/>
  <c r="AA252" i="14"/>
  <c r="U252" i="14"/>
  <c r="AC252" i="14" s="1"/>
  <c r="K252" i="14"/>
  <c r="L252" i="14" s="1"/>
  <c r="N252" i="14" s="1"/>
  <c r="AA251" i="14"/>
  <c r="U251" i="14"/>
  <c r="AC251" i="14" s="1"/>
  <c r="L251" i="14"/>
  <c r="N251" i="14" s="1"/>
  <c r="K251" i="14"/>
  <c r="AA250" i="14"/>
  <c r="U250" i="14"/>
  <c r="AC250" i="14" s="1"/>
  <c r="L250" i="14"/>
  <c r="N250" i="14" s="1"/>
  <c r="K250" i="14"/>
  <c r="AA249" i="14"/>
  <c r="AC249" i="14" s="1"/>
  <c r="U249" i="14"/>
  <c r="K249" i="14"/>
  <c r="L249" i="14" s="1"/>
  <c r="N249" i="14" s="1"/>
  <c r="AA248" i="14"/>
  <c r="U248" i="14"/>
  <c r="AC248" i="14" s="1"/>
  <c r="K248" i="14"/>
  <c r="L248" i="14" s="1"/>
  <c r="N248" i="14" s="1"/>
  <c r="AA247" i="14"/>
  <c r="U247" i="14"/>
  <c r="K247" i="14"/>
  <c r="L247" i="14" s="1"/>
  <c r="N247" i="14" s="1"/>
  <c r="AA246" i="14"/>
  <c r="U246" i="14"/>
  <c r="AC246" i="14" s="1"/>
  <c r="L246" i="14"/>
  <c r="N246" i="14" s="1"/>
  <c r="K246" i="14"/>
  <c r="AA245" i="14"/>
  <c r="AC245" i="14" s="1"/>
  <c r="U245" i="14"/>
  <c r="K245" i="14"/>
  <c r="L245" i="14" s="1"/>
  <c r="N245" i="14" s="1"/>
  <c r="AC244" i="14"/>
  <c r="AA244" i="14"/>
  <c r="U244" i="14"/>
  <c r="N244" i="14"/>
  <c r="K244" i="14"/>
  <c r="L244" i="14" s="1"/>
  <c r="AA243" i="14"/>
  <c r="U243" i="14"/>
  <c r="AC243" i="14" s="1"/>
  <c r="K243" i="14"/>
  <c r="AA242" i="14"/>
  <c r="U242" i="14"/>
  <c r="AC242" i="14" s="1"/>
  <c r="N242" i="14"/>
  <c r="L242" i="14"/>
  <c r="K242" i="14"/>
  <c r="AC241" i="14"/>
  <c r="AA241" i="14"/>
  <c r="U241" i="14"/>
  <c r="M241" i="14"/>
  <c r="K241" i="14"/>
  <c r="J241" i="14"/>
  <c r="I241" i="14"/>
  <c r="H241" i="14"/>
  <c r="G241" i="14"/>
  <c r="E241" i="14"/>
  <c r="AA240" i="14"/>
  <c r="AC240" i="14" s="1"/>
  <c r="U240" i="14"/>
  <c r="L240" i="14"/>
  <c r="N240" i="14" s="1"/>
  <c r="F240" i="14"/>
  <c r="AA239" i="14"/>
  <c r="U239" i="14"/>
  <c r="AC239" i="14" s="1"/>
  <c r="L239" i="14"/>
  <c r="F239" i="14"/>
  <c r="N239" i="14" s="1"/>
  <c r="AC238" i="14"/>
  <c r="AA238" i="14"/>
  <c r="U238" i="14"/>
  <c r="L238" i="14"/>
  <c r="F238" i="14"/>
  <c r="N238" i="14" s="1"/>
  <c r="AA237" i="14"/>
  <c r="U237" i="14"/>
  <c r="AC237" i="14" s="1"/>
  <c r="L237" i="14"/>
  <c r="F237" i="14"/>
  <c r="N237" i="14" s="1"/>
  <c r="AA236" i="14"/>
  <c r="AC236" i="14" s="1"/>
  <c r="U236" i="14"/>
  <c r="N236" i="14"/>
  <c r="L236" i="14"/>
  <c r="F236" i="14"/>
  <c r="AA235" i="14"/>
  <c r="U235" i="14"/>
  <c r="AC235" i="14" s="1"/>
  <c r="L235" i="14"/>
  <c r="F235" i="14"/>
  <c r="N235" i="14" s="1"/>
  <c r="AC234" i="14"/>
  <c r="AA234" i="14"/>
  <c r="U234" i="14"/>
  <c r="L234" i="14"/>
  <c r="L241" i="14" s="1"/>
  <c r="F234" i="14"/>
  <c r="AA233" i="14"/>
  <c r="U233" i="14"/>
  <c r="AC233" i="14" s="1"/>
  <c r="L233" i="14"/>
  <c r="F233" i="14"/>
  <c r="N233" i="14" s="1"/>
  <c r="AA232" i="14"/>
  <c r="AC232" i="14" s="1"/>
  <c r="U232" i="14"/>
  <c r="L232" i="14"/>
  <c r="N232" i="14" s="1"/>
  <c r="F232" i="14"/>
  <c r="AA231" i="14"/>
  <c r="U231" i="14"/>
  <c r="AC231" i="14" s="1"/>
  <c r="L231" i="14"/>
  <c r="F231" i="14"/>
  <c r="N231" i="14" s="1"/>
  <c r="AC230" i="14"/>
  <c r="AA230" i="14"/>
  <c r="U230" i="14"/>
  <c r="L230" i="14"/>
  <c r="F230" i="14"/>
  <c r="N230" i="14" s="1"/>
  <c r="AA229" i="14"/>
  <c r="U229" i="14"/>
  <c r="AC229" i="14" s="1"/>
  <c r="L229" i="14"/>
  <c r="F229" i="14"/>
  <c r="AA228" i="14"/>
  <c r="AC228" i="14" s="1"/>
  <c r="U228" i="14"/>
  <c r="N228" i="14"/>
  <c r="L228" i="14"/>
  <c r="F228" i="14"/>
  <c r="AA227" i="14"/>
  <c r="U227" i="14"/>
  <c r="AC227" i="14" s="1"/>
  <c r="M227" i="14"/>
  <c r="J227" i="14"/>
  <c r="I227" i="14"/>
  <c r="H227" i="14"/>
  <c r="G227" i="14"/>
  <c r="F227" i="14"/>
  <c r="E227" i="14"/>
  <c r="AA226" i="14"/>
  <c r="U226" i="14"/>
  <c r="K226" i="14"/>
  <c r="L226" i="14" s="1"/>
  <c r="N226" i="14" s="1"/>
  <c r="AA225" i="14"/>
  <c r="U225" i="14"/>
  <c r="AC225" i="14" s="1"/>
  <c r="K225" i="14"/>
  <c r="L225" i="14" s="1"/>
  <c r="N225" i="14" s="1"/>
  <c r="AA224" i="14"/>
  <c r="U224" i="14"/>
  <c r="L224" i="14"/>
  <c r="N224" i="14" s="1"/>
  <c r="K224" i="14"/>
  <c r="AB223" i="14"/>
  <c r="Y223" i="14"/>
  <c r="X223" i="14"/>
  <c r="W223" i="14"/>
  <c r="V223" i="14"/>
  <c r="T223" i="14"/>
  <c r="K223" i="14"/>
  <c r="L223" i="14" s="1"/>
  <c r="N223" i="14" s="1"/>
  <c r="Z222" i="14"/>
  <c r="AA222" i="14" s="1"/>
  <c r="AC222" i="14" s="1"/>
  <c r="U222" i="14"/>
  <c r="K222" i="14"/>
  <c r="L222" i="14" s="1"/>
  <c r="N222" i="14" s="1"/>
  <c r="AC221" i="14"/>
  <c r="Z221" i="14"/>
  <c r="AA221" i="14" s="1"/>
  <c r="U221" i="14"/>
  <c r="L221" i="14"/>
  <c r="N221" i="14" s="1"/>
  <c r="K221" i="14"/>
  <c r="AC220" i="14"/>
  <c r="AA220" i="14"/>
  <c r="Z220" i="14"/>
  <c r="U220" i="14"/>
  <c r="K220" i="14"/>
  <c r="L220" i="14" s="1"/>
  <c r="N220" i="14" s="1"/>
  <c r="AA219" i="14"/>
  <c r="AC219" i="14" s="1"/>
  <c r="Z219" i="14"/>
  <c r="U219" i="14"/>
  <c r="L219" i="14"/>
  <c r="N219" i="14" s="1"/>
  <c r="K219" i="14"/>
  <c r="Z218" i="14"/>
  <c r="AA218" i="14" s="1"/>
  <c r="U218" i="14"/>
  <c r="AC218" i="14" s="1"/>
  <c r="K218" i="14"/>
  <c r="L218" i="14" s="1"/>
  <c r="N218" i="14" s="1"/>
  <c r="AA217" i="14"/>
  <c r="Z217" i="14"/>
  <c r="U217" i="14"/>
  <c r="AC217" i="14" s="1"/>
  <c r="K217" i="14"/>
  <c r="L217" i="14" s="1"/>
  <c r="N217" i="14" s="1"/>
  <c r="AC216" i="14"/>
  <c r="Z216" i="14"/>
  <c r="AA216" i="14" s="1"/>
  <c r="U216" i="14"/>
  <c r="L216" i="14"/>
  <c r="N216" i="14" s="1"/>
  <c r="K216" i="14"/>
  <c r="AA215" i="14"/>
  <c r="Z215" i="14"/>
  <c r="U215" i="14"/>
  <c r="AC215" i="14" s="1"/>
  <c r="L215" i="14"/>
  <c r="N215" i="14" s="1"/>
  <c r="K215" i="14"/>
  <c r="Z214" i="14"/>
  <c r="AA214" i="14" s="1"/>
  <c r="AC214" i="14" s="1"/>
  <c r="U214" i="14"/>
  <c r="K214" i="14"/>
  <c r="L214" i="14" s="1"/>
  <c r="N214" i="14" s="1"/>
  <c r="Z213" i="14"/>
  <c r="AA213" i="14" s="1"/>
  <c r="AC213" i="14" s="1"/>
  <c r="U213" i="14"/>
  <c r="L213" i="14"/>
  <c r="N213" i="14" s="1"/>
  <c r="K213" i="14"/>
  <c r="AA212" i="14"/>
  <c r="Z212" i="14"/>
  <c r="U212" i="14"/>
  <c r="AC212" i="14" s="1"/>
  <c r="N212" i="14"/>
  <c r="K212" i="14"/>
  <c r="L212" i="14" s="1"/>
  <c r="Z211" i="14"/>
  <c r="AA211" i="14" s="1"/>
  <c r="AC211" i="14" s="1"/>
  <c r="U211" i="14"/>
  <c r="L211" i="14"/>
  <c r="N211" i="14" s="1"/>
  <c r="K211" i="14"/>
  <c r="AC210" i="14"/>
  <c r="Z210" i="14"/>
  <c r="AA210" i="14" s="1"/>
  <c r="U210" i="14"/>
  <c r="L210" i="14"/>
  <c r="N210" i="14" s="1"/>
  <c r="K210" i="14"/>
  <c r="AA209" i="14"/>
  <c r="Z209" i="14"/>
  <c r="U209" i="14"/>
  <c r="AC209" i="14" s="1"/>
  <c r="N209" i="14"/>
  <c r="K209" i="14"/>
  <c r="L209" i="14" s="1"/>
  <c r="Z208" i="14"/>
  <c r="AA208" i="14" s="1"/>
  <c r="AC208" i="14" s="1"/>
  <c r="U208" i="14"/>
  <c r="L208" i="14"/>
  <c r="N208" i="14" s="1"/>
  <c r="K208" i="14"/>
  <c r="AC207" i="14"/>
  <c r="AA207" i="14"/>
  <c r="Z207" i="14"/>
  <c r="U207" i="14"/>
  <c r="K207" i="14"/>
  <c r="L207" i="14" s="1"/>
  <c r="N207" i="14" s="1"/>
  <c r="AA206" i="14"/>
  <c r="AC206" i="14" s="1"/>
  <c r="Z206" i="14"/>
  <c r="Z223" i="14" s="1"/>
  <c r="U206" i="14"/>
  <c r="K206" i="14"/>
  <c r="L206" i="14" s="1"/>
  <c r="N206" i="14" s="1"/>
  <c r="AC205" i="14"/>
  <c r="AC223" i="14" s="1"/>
  <c r="Z205" i="14"/>
  <c r="AA205" i="14" s="1"/>
  <c r="U205" i="14"/>
  <c r="L205" i="14"/>
  <c r="N205" i="14" s="1"/>
  <c r="K205" i="14"/>
  <c r="AB204" i="14"/>
  <c r="Z204" i="14"/>
  <c r="Y204" i="14"/>
  <c r="X204" i="14"/>
  <c r="W204" i="14"/>
  <c r="V204" i="14"/>
  <c r="T204" i="14"/>
  <c r="K204" i="14"/>
  <c r="L204" i="14" s="1"/>
  <c r="N204" i="14" s="1"/>
  <c r="AA203" i="14"/>
  <c r="U203" i="14"/>
  <c r="L203" i="14"/>
  <c r="L227" i="14" s="1"/>
  <c r="K203" i="14"/>
  <c r="AC202" i="14"/>
  <c r="AA202" i="14"/>
  <c r="U202" i="14"/>
  <c r="N202" i="14"/>
  <c r="K202" i="14"/>
  <c r="L202" i="14" s="1"/>
  <c r="AA201" i="14"/>
  <c r="U201" i="14"/>
  <c r="AC201" i="14" s="1"/>
  <c r="M201" i="14"/>
  <c r="J201" i="14"/>
  <c r="I201" i="14"/>
  <c r="H201" i="14"/>
  <c r="G201" i="14"/>
  <c r="F201" i="14"/>
  <c r="E201" i="14"/>
  <c r="AA200" i="14"/>
  <c r="AC200" i="14" s="1"/>
  <c r="U200" i="14"/>
  <c r="K200" i="14"/>
  <c r="L200" i="14" s="1"/>
  <c r="F200" i="14"/>
  <c r="N200" i="14" s="1"/>
  <c r="AA199" i="14"/>
  <c r="U199" i="14"/>
  <c r="L199" i="14"/>
  <c r="N199" i="14" s="1"/>
  <c r="K199" i="14"/>
  <c r="F199" i="14"/>
  <c r="AA198" i="14"/>
  <c r="U198" i="14"/>
  <c r="AC198" i="14" s="1"/>
  <c r="K198" i="14"/>
  <c r="L198" i="14" s="1"/>
  <c r="N198" i="14" s="1"/>
  <c r="F198" i="14"/>
  <c r="AA197" i="14"/>
  <c r="AC197" i="14" s="1"/>
  <c r="U197" i="14"/>
  <c r="K197" i="14"/>
  <c r="L197" i="14" s="1"/>
  <c r="N197" i="14" s="1"/>
  <c r="F197" i="14"/>
  <c r="AA196" i="14"/>
  <c r="U196" i="14"/>
  <c r="AC196" i="14" s="1"/>
  <c r="L196" i="14"/>
  <c r="K196" i="14"/>
  <c r="F196" i="14"/>
  <c r="N196" i="14" s="1"/>
  <c r="AA195" i="14"/>
  <c r="U195" i="14"/>
  <c r="AC195" i="14" s="1"/>
  <c r="K195" i="14"/>
  <c r="L195" i="14" s="1"/>
  <c r="F195" i="14"/>
  <c r="N195" i="14" s="1"/>
  <c r="AA194" i="14"/>
  <c r="AC194" i="14" s="1"/>
  <c r="U194" i="14"/>
  <c r="L194" i="14"/>
  <c r="N194" i="14" s="1"/>
  <c r="K194" i="14"/>
  <c r="F194" i="14"/>
  <c r="AA193" i="14"/>
  <c r="U193" i="14"/>
  <c r="AC193" i="14" s="1"/>
  <c r="K193" i="14"/>
  <c r="L193" i="14" s="1"/>
  <c r="N193" i="14" s="1"/>
  <c r="F193" i="14"/>
  <c r="AA192" i="14"/>
  <c r="U192" i="14"/>
  <c r="AC192" i="14" s="1"/>
  <c r="K192" i="14"/>
  <c r="L192" i="14" s="1"/>
  <c r="N192" i="14" s="1"/>
  <c r="F192" i="14"/>
  <c r="AA191" i="14"/>
  <c r="U191" i="14"/>
  <c r="AC191" i="14" s="1"/>
  <c r="L191" i="14"/>
  <c r="K191" i="14"/>
  <c r="F191" i="14"/>
  <c r="N191" i="14" s="1"/>
  <c r="AC190" i="14"/>
  <c r="AA190" i="14"/>
  <c r="U190" i="14"/>
  <c r="N190" i="14"/>
  <c r="K190" i="14"/>
  <c r="L190" i="14" s="1"/>
  <c r="F190" i="14"/>
  <c r="AA189" i="14"/>
  <c r="AC189" i="14" s="1"/>
  <c r="U189" i="14"/>
  <c r="L189" i="14"/>
  <c r="N189" i="14" s="1"/>
  <c r="K189" i="14"/>
  <c r="F189" i="14"/>
  <c r="AA188" i="14"/>
  <c r="U188" i="14"/>
  <c r="L188" i="14"/>
  <c r="K188" i="14"/>
  <c r="F188" i="14"/>
  <c r="AC187" i="14"/>
  <c r="AA187" i="14"/>
  <c r="U187" i="14"/>
  <c r="K187" i="14"/>
  <c r="L187" i="14" s="1"/>
  <c r="F187" i="14"/>
  <c r="N187" i="14" s="1"/>
  <c r="AA186" i="14"/>
  <c r="AC186" i="14" s="1"/>
  <c r="U186" i="14"/>
  <c r="L186" i="14"/>
  <c r="K186" i="14"/>
  <c r="F186" i="14"/>
  <c r="N186" i="14" s="1"/>
  <c r="AC185" i="14"/>
  <c r="AA185" i="14"/>
  <c r="U185" i="14"/>
  <c r="L185" i="14"/>
  <c r="N185" i="14" s="1"/>
  <c r="K185" i="14"/>
  <c r="F185" i="14"/>
  <c r="AA184" i="14"/>
  <c r="U184" i="14"/>
  <c r="K184" i="14"/>
  <c r="L184" i="14" s="1"/>
  <c r="F184" i="14"/>
  <c r="N184" i="14" s="1"/>
  <c r="AB183" i="14"/>
  <c r="Y183" i="14"/>
  <c r="X183" i="14"/>
  <c r="W183" i="14"/>
  <c r="V183" i="14"/>
  <c r="U183" i="14"/>
  <c r="T183" i="14"/>
  <c r="K183" i="14"/>
  <c r="L183" i="14" s="1"/>
  <c r="F183" i="14"/>
  <c r="AA182" i="14"/>
  <c r="AC182" i="14" s="1"/>
  <c r="Z182" i="14"/>
  <c r="M182" i="14"/>
  <c r="K182" i="14"/>
  <c r="J182" i="14"/>
  <c r="I182" i="14"/>
  <c r="H182" i="14"/>
  <c r="G182" i="14"/>
  <c r="F182" i="14"/>
  <c r="E182" i="14"/>
  <c r="Z181" i="14"/>
  <c r="AA181" i="14" s="1"/>
  <c r="AC181" i="14" s="1"/>
  <c r="L181" i="14"/>
  <c r="N181" i="14" s="1"/>
  <c r="AA180" i="14"/>
  <c r="AC180" i="14" s="1"/>
  <c r="Z180" i="14"/>
  <c r="L180" i="14"/>
  <c r="N180" i="14" s="1"/>
  <c r="AA179" i="14"/>
  <c r="AC179" i="14" s="1"/>
  <c r="Z179" i="14"/>
  <c r="L179" i="14"/>
  <c r="N179" i="14" s="1"/>
  <c r="Z178" i="14"/>
  <c r="AA178" i="14" s="1"/>
  <c r="AC178" i="14" s="1"/>
  <c r="L178" i="14"/>
  <c r="N178" i="14" s="1"/>
  <c r="AC177" i="14"/>
  <c r="Z177" i="14"/>
  <c r="AA177" i="14" s="1"/>
  <c r="L177" i="14"/>
  <c r="N177" i="14" s="1"/>
  <c r="Z176" i="14"/>
  <c r="AA176" i="14" s="1"/>
  <c r="AC176" i="14" s="1"/>
  <c r="N176" i="14"/>
  <c r="L176" i="14"/>
  <c r="Z175" i="14"/>
  <c r="AA175" i="14" s="1"/>
  <c r="AC175" i="14" s="1"/>
  <c r="L175" i="14"/>
  <c r="N175" i="14" s="1"/>
  <c r="AA174" i="14"/>
  <c r="AC174" i="14" s="1"/>
  <c r="Z174" i="14"/>
  <c r="L174" i="14"/>
  <c r="N174" i="14" s="1"/>
  <c r="Z173" i="14"/>
  <c r="AA173" i="14" s="1"/>
  <c r="AC173" i="14" s="1"/>
  <c r="L173" i="14"/>
  <c r="N173" i="14" s="1"/>
  <c r="AA172" i="14"/>
  <c r="AC172" i="14" s="1"/>
  <c r="Z172" i="14"/>
  <c r="L172" i="14"/>
  <c r="N172" i="14" s="1"/>
  <c r="Z171" i="14"/>
  <c r="AA171" i="14" s="1"/>
  <c r="AC171" i="14" s="1"/>
  <c r="L171" i="14"/>
  <c r="N171" i="14" s="1"/>
  <c r="Z170" i="14"/>
  <c r="AA170" i="14" s="1"/>
  <c r="AC170" i="14" s="1"/>
  <c r="L170" i="14"/>
  <c r="N170" i="14" s="1"/>
  <c r="Z169" i="14"/>
  <c r="AA169" i="14" s="1"/>
  <c r="AC169" i="14" s="1"/>
  <c r="L169" i="14"/>
  <c r="N169" i="14" s="1"/>
  <c r="AC168" i="14"/>
  <c r="Z168" i="14"/>
  <c r="AA168" i="14" s="1"/>
  <c r="L168" i="14"/>
  <c r="N168" i="14" s="1"/>
  <c r="AC167" i="14"/>
  <c r="Z167" i="14"/>
  <c r="AA167" i="14" s="1"/>
  <c r="N167" i="14"/>
  <c r="L167" i="14"/>
  <c r="Z166" i="14"/>
  <c r="AA166" i="14" s="1"/>
  <c r="AC166" i="14" s="1"/>
  <c r="N166" i="14"/>
  <c r="L166" i="14"/>
  <c r="AA165" i="14"/>
  <c r="AC165" i="14" s="1"/>
  <c r="Z165" i="14"/>
  <c r="L165" i="14"/>
  <c r="N165" i="14" s="1"/>
  <c r="AA164" i="14"/>
  <c r="AC164" i="14" s="1"/>
  <c r="Z164" i="14"/>
  <c r="L164" i="14"/>
  <c r="N164" i="14" s="1"/>
  <c r="Z163" i="14"/>
  <c r="AA163" i="14" s="1"/>
  <c r="AC163" i="14" s="1"/>
  <c r="L163" i="14"/>
  <c r="N163" i="14" s="1"/>
  <c r="Z162" i="14"/>
  <c r="AA162" i="14" s="1"/>
  <c r="AC162" i="14" s="1"/>
  <c r="L162" i="14"/>
  <c r="N162" i="14" s="1"/>
  <c r="Z161" i="14"/>
  <c r="AA161" i="14" s="1"/>
  <c r="AC161" i="14" s="1"/>
  <c r="L161" i="14"/>
  <c r="N161" i="14" s="1"/>
  <c r="Z160" i="14"/>
  <c r="AA160" i="14" s="1"/>
  <c r="AC160" i="14" s="1"/>
  <c r="L160" i="14"/>
  <c r="N160" i="14" s="1"/>
  <c r="Z159" i="14"/>
  <c r="AA159" i="14" s="1"/>
  <c r="AC159" i="14" s="1"/>
  <c r="N159" i="14"/>
  <c r="L159" i="14"/>
  <c r="Z158" i="14"/>
  <c r="N158" i="14"/>
  <c r="L158" i="14"/>
  <c r="AB157" i="14"/>
  <c r="Z157" i="14"/>
  <c r="Y157" i="14"/>
  <c r="X157" i="14"/>
  <c r="W157" i="14"/>
  <c r="V157" i="14"/>
  <c r="T157" i="14"/>
  <c r="L157" i="14"/>
  <c r="N157" i="14" s="1"/>
  <c r="AA156" i="14"/>
  <c r="U156" i="14"/>
  <c r="AC156" i="14" s="1"/>
  <c r="L156" i="14"/>
  <c r="N156" i="14" s="1"/>
  <c r="AC155" i="14"/>
  <c r="AA155" i="14"/>
  <c r="U155" i="14"/>
  <c r="L155" i="14"/>
  <c r="AC154" i="14"/>
  <c r="AA154" i="14"/>
  <c r="U154" i="14"/>
  <c r="M154" i="14"/>
  <c r="J154" i="14"/>
  <c r="I154" i="14"/>
  <c r="H154" i="14"/>
  <c r="G154" i="14"/>
  <c r="F154" i="14"/>
  <c r="E154" i="14"/>
  <c r="AA153" i="14"/>
  <c r="U153" i="14"/>
  <c r="AC153" i="14" s="1"/>
  <c r="K153" i="14"/>
  <c r="L153" i="14" s="1"/>
  <c r="F153" i="14"/>
  <c r="N153" i="14" s="1"/>
  <c r="AA152" i="14"/>
  <c r="U152" i="14"/>
  <c r="AC152" i="14" s="1"/>
  <c r="L152" i="14"/>
  <c r="K152" i="14"/>
  <c r="F152" i="14"/>
  <c r="AC151" i="14"/>
  <c r="AA151" i="14"/>
  <c r="U151" i="14"/>
  <c r="K151" i="14"/>
  <c r="L151" i="14" s="1"/>
  <c r="N151" i="14" s="1"/>
  <c r="F151" i="14"/>
  <c r="AA150" i="14"/>
  <c r="AC150" i="14" s="1"/>
  <c r="U150" i="14"/>
  <c r="K150" i="14"/>
  <c r="L150" i="14" s="1"/>
  <c r="F150" i="14"/>
  <c r="AA149" i="14"/>
  <c r="U149" i="14"/>
  <c r="AC149" i="14" s="1"/>
  <c r="K149" i="14"/>
  <c r="L149" i="14" s="1"/>
  <c r="F149" i="14"/>
  <c r="N149" i="14" s="1"/>
  <c r="AC148" i="14"/>
  <c r="AA148" i="14"/>
  <c r="U148" i="14"/>
  <c r="K148" i="14"/>
  <c r="L148" i="14" s="1"/>
  <c r="N148" i="14" s="1"/>
  <c r="F148" i="14"/>
  <c r="AA147" i="14"/>
  <c r="AC147" i="14" s="1"/>
  <c r="U147" i="14"/>
  <c r="L147" i="14"/>
  <c r="N147" i="14" s="1"/>
  <c r="K147" i="14"/>
  <c r="F147" i="14"/>
  <c r="AA146" i="14"/>
  <c r="U146" i="14"/>
  <c r="K146" i="14"/>
  <c r="L146" i="14" s="1"/>
  <c r="F146" i="14"/>
  <c r="AA145" i="14"/>
  <c r="U145" i="14"/>
  <c r="AC145" i="14" s="1"/>
  <c r="K145" i="14"/>
  <c r="L145" i="14" s="1"/>
  <c r="F145" i="14"/>
  <c r="N145" i="14" s="1"/>
  <c r="AA144" i="14"/>
  <c r="U144" i="14"/>
  <c r="AC144" i="14" s="1"/>
  <c r="L144" i="14"/>
  <c r="K144" i="14"/>
  <c r="F144" i="14"/>
  <c r="AB143" i="14"/>
  <c r="Z143" i="14"/>
  <c r="Y143" i="14"/>
  <c r="X143" i="14"/>
  <c r="W143" i="14"/>
  <c r="V143" i="14"/>
  <c r="U143" i="14"/>
  <c r="T143" i="14"/>
  <c r="K143" i="14"/>
  <c r="L143" i="14" s="1"/>
  <c r="F143" i="14"/>
  <c r="N143" i="14" s="1"/>
  <c r="AA142" i="14"/>
  <c r="AC142" i="14" s="1"/>
  <c r="K142" i="14"/>
  <c r="L142" i="14" s="1"/>
  <c r="N142" i="14" s="1"/>
  <c r="F142" i="14"/>
  <c r="AA141" i="14"/>
  <c r="AC141" i="14" s="1"/>
  <c r="L141" i="14"/>
  <c r="K141" i="14"/>
  <c r="F141" i="14"/>
  <c r="N141" i="14" s="1"/>
  <c r="AA140" i="14"/>
  <c r="AC140" i="14" s="1"/>
  <c r="L140" i="14"/>
  <c r="K140" i="14"/>
  <c r="F140" i="14"/>
  <c r="AC139" i="14"/>
  <c r="AA139" i="14"/>
  <c r="K139" i="14"/>
  <c r="L139" i="14" s="1"/>
  <c r="F139" i="14"/>
  <c r="N139" i="14" s="1"/>
  <c r="AA138" i="14"/>
  <c r="AC138" i="14" s="1"/>
  <c r="K138" i="14"/>
  <c r="L138" i="14" s="1"/>
  <c r="N138" i="14" s="1"/>
  <c r="F138" i="14"/>
  <c r="AA137" i="14"/>
  <c r="AC137" i="14" s="1"/>
  <c r="L137" i="14"/>
  <c r="K137" i="14"/>
  <c r="F137" i="14"/>
  <c r="N137" i="14" s="1"/>
  <c r="AA136" i="14"/>
  <c r="AC136" i="14" s="1"/>
  <c r="L136" i="14"/>
  <c r="K136" i="14"/>
  <c r="F136" i="14"/>
  <c r="AC135" i="14"/>
  <c r="AA135" i="14"/>
  <c r="K135" i="14"/>
  <c r="L135" i="14" s="1"/>
  <c r="F135" i="14"/>
  <c r="N135" i="14" s="1"/>
  <c r="AA134" i="14"/>
  <c r="AC134" i="14" s="1"/>
  <c r="K134" i="14"/>
  <c r="L134" i="14" s="1"/>
  <c r="N134" i="14" s="1"/>
  <c r="F134" i="14"/>
  <c r="AA133" i="14"/>
  <c r="AC133" i="14" s="1"/>
  <c r="L133" i="14"/>
  <c r="K133" i="14"/>
  <c r="F133" i="14"/>
  <c r="N133" i="14" s="1"/>
  <c r="AA132" i="14"/>
  <c r="AC132" i="14" s="1"/>
  <c r="L132" i="14"/>
  <c r="K132" i="14"/>
  <c r="F132" i="14"/>
  <c r="AC131" i="14"/>
  <c r="AA131" i="14"/>
  <c r="K131" i="14"/>
  <c r="F131" i="14"/>
  <c r="AA130" i="14"/>
  <c r="AC130" i="14" s="1"/>
  <c r="M130" i="14"/>
  <c r="J130" i="14"/>
  <c r="I130" i="14"/>
  <c r="H130" i="14"/>
  <c r="G130" i="14"/>
  <c r="F130" i="14"/>
  <c r="E130" i="14"/>
  <c r="AA129" i="14"/>
  <c r="AC129" i="14" s="1"/>
  <c r="L129" i="14"/>
  <c r="N129" i="14" s="1"/>
  <c r="K129" i="14"/>
  <c r="AC128" i="14"/>
  <c r="AA128" i="14"/>
  <c r="K128" i="14"/>
  <c r="L128" i="14" s="1"/>
  <c r="N128" i="14" s="1"/>
  <c r="AA127" i="14"/>
  <c r="AC127" i="14" s="1"/>
  <c r="K127" i="14"/>
  <c r="L127" i="14" s="1"/>
  <c r="N127" i="14" s="1"/>
  <c r="AA126" i="14"/>
  <c r="AC126" i="14" s="1"/>
  <c r="K126" i="14"/>
  <c r="L126" i="14" s="1"/>
  <c r="N126" i="14" s="1"/>
  <c r="AA125" i="14"/>
  <c r="AC125" i="14" s="1"/>
  <c r="K125" i="14"/>
  <c r="L125" i="14" s="1"/>
  <c r="N125" i="14" s="1"/>
  <c r="AA124" i="14"/>
  <c r="AC124" i="14" s="1"/>
  <c r="K124" i="14"/>
  <c r="L124" i="14" s="1"/>
  <c r="N124" i="14" s="1"/>
  <c r="AC123" i="14"/>
  <c r="AC143" i="14" s="1"/>
  <c r="AA123" i="14"/>
  <c r="K123" i="14"/>
  <c r="AB122" i="14"/>
  <c r="Y122" i="14"/>
  <c r="X122" i="14"/>
  <c r="W122" i="14"/>
  <c r="V122" i="14"/>
  <c r="U122" i="14"/>
  <c r="T122" i="14"/>
  <c r="L122" i="14"/>
  <c r="K122" i="14"/>
  <c r="Z121" i="14"/>
  <c r="AA121" i="14" s="1"/>
  <c r="AC121" i="14" s="1"/>
  <c r="M121" i="14"/>
  <c r="K121" i="14"/>
  <c r="J121" i="14"/>
  <c r="I121" i="14"/>
  <c r="H121" i="14"/>
  <c r="G121" i="14"/>
  <c r="F121" i="14"/>
  <c r="E121" i="14"/>
  <c r="AA120" i="14"/>
  <c r="AC120" i="14" s="1"/>
  <c r="Z120" i="14"/>
  <c r="L120" i="14"/>
  <c r="N120" i="14" s="1"/>
  <c r="AA119" i="14"/>
  <c r="AC119" i="14" s="1"/>
  <c r="Z119" i="14"/>
  <c r="L119" i="14"/>
  <c r="N119" i="14" s="1"/>
  <c r="Z118" i="14"/>
  <c r="AA118" i="14" s="1"/>
  <c r="AC118" i="14" s="1"/>
  <c r="L118" i="14"/>
  <c r="N118" i="14" s="1"/>
  <c r="Z117" i="14"/>
  <c r="AA117" i="14" s="1"/>
  <c r="AC117" i="14" s="1"/>
  <c r="L117" i="14"/>
  <c r="N117" i="14" s="1"/>
  <c r="Z116" i="14"/>
  <c r="AA116" i="14" s="1"/>
  <c r="AC116" i="14" s="1"/>
  <c r="L116" i="14"/>
  <c r="N116" i="14" s="1"/>
  <c r="AC115" i="14"/>
  <c r="Z115" i="14"/>
  <c r="AA115" i="14" s="1"/>
  <c r="L115" i="14"/>
  <c r="N115" i="14" s="1"/>
  <c r="Z114" i="14"/>
  <c r="AA114" i="14" s="1"/>
  <c r="AC114" i="14" s="1"/>
  <c r="N114" i="14"/>
  <c r="L114" i="14"/>
  <c r="Z113" i="14"/>
  <c r="AA113" i="14" s="1"/>
  <c r="AC113" i="14" s="1"/>
  <c r="N113" i="14"/>
  <c r="L113" i="14"/>
  <c r="AC112" i="14"/>
  <c r="AA112" i="14"/>
  <c r="Z112" i="14"/>
  <c r="L112" i="14"/>
  <c r="N112" i="14" s="1"/>
  <c r="AA111" i="14"/>
  <c r="AC111" i="14" s="1"/>
  <c r="Z111" i="14"/>
  <c r="N111" i="14"/>
  <c r="L111" i="14"/>
  <c r="Z110" i="14"/>
  <c r="AA110" i="14" s="1"/>
  <c r="AC110" i="14" s="1"/>
  <c r="L110" i="14"/>
  <c r="N110" i="14" s="1"/>
  <c r="Z109" i="14"/>
  <c r="AA109" i="14" s="1"/>
  <c r="AC109" i="14" s="1"/>
  <c r="L109" i="14"/>
  <c r="N109" i="14" s="1"/>
  <c r="Z108" i="14"/>
  <c r="AA108" i="14" s="1"/>
  <c r="AC108" i="14" s="1"/>
  <c r="L108" i="14"/>
  <c r="N108" i="14" s="1"/>
  <c r="Z107" i="14"/>
  <c r="AA107" i="14" s="1"/>
  <c r="AC107" i="14" s="1"/>
  <c r="L107" i="14"/>
  <c r="N107" i="14" s="1"/>
  <c r="Z106" i="14"/>
  <c r="AA106" i="14" s="1"/>
  <c r="N106" i="14"/>
  <c r="L106" i="14"/>
  <c r="AB105" i="14"/>
  <c r="Y105" i="14"/>
  <c r="X105" i="14"/>
  <c r="W105" i="14"/>
  <c r="V105" i="14"/>
  <c r="T105" i="14"/>
  <c r="L105" i="14"/>
  <c r="N105" i="14" s="1"/>
  <c r="Z104" i="14"/>
  <c r="AA104" i="14" s="1"/>
  <c r="U104" i="14"/>
  <c r="L104" i="14"/>
  <c r="N104" i="14" s="1"/>
  <c r="AA103" i="14"/>
  <c r="AC103" i="14" s="1"/>
  <c r="Z103" i="14"/>
  <c r="U103" i="14"/>
  <c r="N103" i="14"/>
  <c r="L103" i="14"/>
  <c r="Z102" i="14"/>
  <c r="AA102" i="14" s="1"/>
  <c r="U102" i="14"/>
  <c r="L102" i="14"/>
  <c r="N102" i="14" s="1"/>
  <c r="Z101" i="14"/>
  <c r="AA101" i="14" s="1"/>
  <c r="U101" i="14"/>
  <c r="AC101" i="14" s="1"/>
  <c r="N101" i="14"/>
  <c r="L101" i="14"/>
  <c r="L121" i="14" s="1"/>
  <c r="Z100" i="14"/>
  <c r="AA100" i="14" s="1"/>
  <c r="U100" i="14"/>
  <c r="M100" i="14"/>
  <c r="K100" i="14"/>
  <c r="J100" i="14"/>
  <c r="I100" i="14"/>
  <c r="H100" i="14"/>
  <c r="G100" i="14"/>
  <c r="E100" i="14"/>
  <c r="AA99" i="14"/>
  <c r="AC99" i="14" s="1"/>
  <c r="Z99" i="14"/>
  <c r="U99" i="14"/>
  <c r="L99" i="14"/>
  <c r="N99" i="14" s="1"/>
  <c r="Z98" i="14"/>
  <c r="AA98" i="14" s="1"/>
  <c r="U98" i="14"/>
  <c r="AC98" i="14" s="1"/>
  <c r="N98" i="14"/>
  <c r="L98" i="14"/>
  <c r="AA97" i="14"/>
  <c r="AC97" i="14" s="1"/>
  <c r="Z97" i="14"/>
  <c r="U97" i="14"/>
  <c r="L97" i="14"/>
  <c r="N97" i="14" s="1"/>
  <c r="Z96" i="14"/>
  <c r="AA96" i="14" s="1"/>
  <c r="U96" i="14"/>
  <c r="AC96" i="14" s="1"/>
  <c r="L96" i="14"/>
  <c r="N96" i="14" s="1"/>
  <c r="Z95" i="14"/>
  <c r="AA95" i="14" s="1"/>
  <c r="AC95" i="14" s="1"/>
  <c r="U95" i="14"/>
  <c r="L95" i="14"/>
  <c r="N95" i="14" s="1"/>
  <c r="Z94" i="14"/>
  <c r="AA94" i="14" s="1"/>
  <c r="U94" i="14"/>
  <c r="AC94" i="14" s="1"/>
  <c r="N94" i="14"/>
  <c r="L94" i="14"/>
  <c r="AA93" i="14"/>
  <c r="AC93" i="14" s="1"/>
  <c r="Z93" i="14"/>
  <c r="U93" i="14"/>
  <c r="L93" i="14"/>
  <c r="N93" i="14" s="1"/>
  <c r="Z92" i="14"/>
  <c r="AA92" i="14" s="1"/>
  <c r="U92" i="14"/>
  <c r="AC92" i="14" s="1"/>
  <c r="L92" i="14"/>
  <c r="N92" i="14" s="1"/>
  <c r="AA91" i="14"/>
  <c r="AC91" i="14" s="1"/>
  <c r="Z91" i="14"/>
  <c r="U91" i="14"/>
  <c r="L91" i="14"/>
  <c r="N91" i="14" s="1"/>
  <c r="Z90" i="14"/>
  <c r="AA90" i="14" s="1"/>
  <c r="U90" i="14"/>
  <c r="AC90" i="14" s="1"/>
  <c r="N90" i="14"/>
  <c r="L90" i="14"/>
  <c r="AA89" i="14"/>
  <c r="AC89" i="14" s="1"/>
  <c r="Z89" i="14"/>
  <c r="U89" i="14"/>
  <c r="L89" i="14"/>
  <c r="N89" i="14" s="1"/>
  <c r="Z88" i="14"/>
  <c r="AA88" i="14" s="1"/>
  <c r="U88" i="14"/>
  <c r="AC88" i="14" s="1"/>
  <c r="L88" i="14"/>
  <c r="N88" i="14" s="1"/>
  <c r="Z87" i="14"/>
  <c r="AA87" i="14" s="1"/>
  <c r="AC87" i="14" s="1"/>
  <c r="U87" i="14"/>
  <c r="L87" i="14"/>
  <c r="N87" i="14" s="1"/>
  <c r="Z86" i="14"/>
  <c r="AA86" i="14" s="1"/>
  <c r="U86" i="14"/>
  <c r="AC86" i="14" s="1"/>
  <c r="N86" i="14"/>
  <c r="L86" i="14"/>
  <c r="AA85" i="14"/>
  <c r="AC85" i="14" s="1"/>
  <c r="Z85" i="14"/>
  <c r="U85" i="14"/>
  <c r="L85" i="14"/>
  <c r="N85" i="14" s="1"/>
  <c r="Z84" i="14"/>
  <c r="AA84" i="14" s="1"/>
  <c r="U84" i="14"/>
  <c r="L84" i="14"/>
  <c r="N84" i="14" s="1"/>
  <c r="AB83" i="14"/>
  <c r="Y83" i="14"/>
  <c r="X83" i="14"/>
  <c r="W83" i="14"/>
  <c r="V83" i="14"/>
  <c r="U83" i="14"/>
  <c r="T83" i="14"/>
  <c r="N83" i="14"/>
  <c r="L83" i="14"/>
  <c r="AC82" i="14"/>
  <c r="AA82" i="14"/>
  <c r="Z82" i="14"/>
  <c r="L82" i="14"/>
  <c r="N82" i="14" s="1"/>
  <c r="AA81" i="14"/>
  <c r="AC81" i="14" s="1"/>
  <c r="Z81" i="14"/>
  <c r="N81" i="14"/>
  <c r="L81" i="14"/>
  <c r="Z80" i="14"/>
  <c r="AA80" i="14" s="1"/>
  <c r="AC80" i="14" s="1"/>
  <c r="N80" i="14"/>
  <c r="L80" i="14"/>
  <c r="AA79" i="14"/>
  <c r="AC79" i="14" s="1"/>
  <c r="Z79" i="14"/>
  <c r="L79" i="14"/>
  <c r="N79" i="14" s="1"/>
  <c r="Z78" i="14"/>
  <c r="AA78" i="14" s="1"/>
  <c r="AC78" i="14" s="1"/>
  <c r="M78" i="14"/>
  <c r="J78" i="14"/>
  <c r="I78" i="14"/>
  <c r="H78" i="14"/>
  <c r="G78" i="14"/>
  <c r="F78" i="14"/>
  <c r="E78" i="14"/>
  <c r="Z77" i="14"/>
  <c r="AA77" i="14" s="1"/>
  <c r="AC77" i="14" s="1"/>
  <c r="L77" i="14"/>
  <c r="N77" i="14" s="1"/>
  <c r="K77" i="14"/>
  <c r="Z76" i="14"/>
  <c r="AA76" i="14" s="1"/>
  <c r="AC76" i="14" s="1"/>
  <c r="K76" i="14"/>
  <c r="L76" i="14" s="1"/>
  <c r="N76" i="14" s="1"/>
  <c r="AA75" i="14"/>
  <c r="AC75" i="14" s="1"/>
  <c r="Z75" i="14"/>
  <c r="K75" i="14"/>
  <c r="L75" i="14" s="1"/>
  <c r="N75" i="14" s="1"/>
  <c r="AA74" i="14"/>
  <c r="AC74" i="14" s="1"/>
  <c r="Z74" i="14"/>
  <c r="N74" i="14"/>
  <c r="K74" i="14"/>
  <c r="L74" i="14" s="1"/>
  <c r="Z73" i="14"/>
  <c r="AA73" i="14" s="1"/>
  <c r="AC73" i="14" s="1"/>
  <c r="L73" i="14"/>
  <c r="N73" i="14" s="1"/>
  <c r="K73" i="14"/>
  <c r="AA72" i="14"/>
  <c r="AC72" i="14" s="1"/>
  <c r="Z72" i="14"/>
  <c r="K72" i="14"/>
  <c r="L72" i="14" s="1"/>
  <c r="N72" i="14" s="1"/>
  <c r="AA71" i="14"/>
  <c r="AC71" i="14" s="1"/>
  <c r="Z71" i="14"/>
  <c r="K71" i="14"/>
  <c r="L71" i="14" s="1"/>
  <c r="N71" i="14" s="1"/>
  <c r="AA70" i="14"/>
  <c r="AC70" i="14" s="1"/>
  <c r="Z70" i="14"/>
  <c r="K70" i="14"/>
  <c r="L70" i="14" s="1"/>
  <c r="N70" i="14" s="1"/>
  <c r="Z69" i="14"/>
  <c r="AA69" i="14" s="1"/>
  <c r="AC69" i="14" s="1"/>
  <c r="K69" i="14"/>
  <c r="L69" i="14" s="1"/>
  <c r="N69" i="14" s="1"/>
  <c r="AA68" i="14"/>
  <c r="AC68" i="14" s="1"/>
  <c r="Z68" i="14"/>
  <c r="K68" i="14"/>
  <c r="L68" i="14" s="1"/>
  <c r="N68" i="14" s="1"/>
  <c r="AA67" i="14"/>
  <c r="AC67" i="14" s="1"/>
  <c r="Z67" i="14"/>
  <c r="K67" i="14"/>
  <c r="L67" i="14" s="1"/>
  <c r="N67" i="14" s="1"/>
  <c r="AA66" i="14"/>
  <c r="AC66" i="14" s="1"/>
  <c r="Z66" i="14"/>
  <c r="K66" i="14"/>
  <c r="L66" i="14" s="1"/>
  <c r="N66" i="14" s="1"/>
  <c r="Z65" i="14"/>
  <c r="AA65" i="14" s="1"/>
  <c r="AC65" i="14" s="1"/>
  <c r="K65" i="14"/>
  <c r="L65" i="14" s="1"/>
  <c r="N65" i="14" s="1"/>
  <c r="AA64" i="14"/>
  <c r="AC64" i="14" s="1"/>
  <c r="Z64" i="14"/>
  <c r="K64" i="14"/>
  <c r="L64" i="14" s="1"/>
  <c r="N64" i="14" s="1"/>
  <c r="AA63" i="14"/>
  <c r="AC63" i="14" s="1"/>
  <c r="Z63" i="14"/>
  <c r="K63" i="14"/>
  <c r="L63" i="14" s="1"/>
  <c r="N63" i="14" s="1"/>
  <c r="AA62" i="14"/>
  <c r="Z62" i="14"/>
  <c r="K62" i="14"/>
  <c r="L62" i="14" s="1"/>
  <c r="N62" i="14" s="1"/>
  <c r="AB61" i="14"/>
  <c r="Z61" i="14"/>
  <c r="Y61" i="14"/>
  <c r="X61" i="14"/>
  <c r="W61" i="14"/>
  <c r="V61" i="14"/>
  <c r="U61" i="14"/>
  <c r="T61" i="14"/>
  <c r="L61" i="14"/>
  <c r="N61" i="14" s="1"/>
  <c r="K61" i="14"/>
  <c r="AC60" i="14"/>
  <c r="AA60" i="14"/>
  <c r="K60" i="14"/>
  <c r="L60" i="14" s="1"/>
  <c r="N60" i="14" s="1"/>
  <c r="AA59" i="14"/>
  <c r="AC59" i="14" s="1"/>
  <c r="L59" i="14"/>
  <c r="N59" i="14" s="1"/>
  <c r="K59" i="14"/>
  <c r="AC58" i="14"/>
  <c r="AA58" i="14"/>
  <c r="K58" i="14"/>
  <c r="L58" i="14" s="1"/>
  <c r="N58" i="14" s="1"/>
  <c r="AA57" i="14"/>
  <c r="AC57" i="14" s="1"/>
  <c r="L57" i="14"/>
  <c r="N57" i="14" s="1"/>
  <c r="K57" i="14"/>
  <c r="AA56" i="14"/>
  <c r="AC56" i="14" s="1"/>
  <c r="K56" i="14"/>
  <c r="L56" i="14" s="1"/>
  <c r="N56" i="14" s="1"/>
  <c r="AA55" i="14"/>
  <c r="AC55" i="14" s="1"/>
  <c r="K55" i="14"/>
  <c r="L55" i="14" s="1"/>
  <c r="N55" i="14" s="1"/>
  <c r="AC54" i="14"/>
  <c r="AA54" i="14"/>
  <c r="K54" i="14"/>
  <c r="L54" i="14" s="1"/>
  <c r="N54" i="14" s="1"/>
  <c r="AA53" i="14"/>
  <c r="AC53" i="14" s="1"/>
  <c r="L53" i="14"/>
  <c r="N53" i="14" s="1"/>
  <c r="K53" i="14"/>
  <c r="AC52" i="14"/>
  <c r="AA52" i="14"/>
  <c r="K52" i="14"/>
  <c r="L52" i="14" s="1"/>
  <c r="N52" i="14" s="1"/>
  <c r="AA51" i="14"/>
  <c r="AC51" i="14" s="1"/>
  <c r="L51" i="14"/>
  <c r="N51" i="14" s="1"/>
  <c r="K51" i="14"/>
  <c r="AC50" i="14"/>
  <c r="AA50" i="14"/>
  <c r="K50" i="14"/>
  <c r="L50" i="14" s="1"/>
  <c r="N50" i="14" s="1"/>
  <c r="AA49" i="14"/>
  <c r="AC49" i="14" s="1"/>
  <c r="L49" i="14"/>
  <c r="N49" i="14" s="1"/>
  <c r="K49" i="14"/>
  <c r="AA48" i="14"/>
  <c r="AC48" i="14" s="1"/>
  <c r="K48" i="14"/>
  <c r="L48" i="14" s="1"/>
  <c r="N48" i="14" s="1"/>
  <c r="AA47" i="14"/>
  <c r="AC47" i="14" s="1"/>
  <c r="K47" i="14"/>
  <c r="L47" i="14" s="1"/>
  <c r="AC46" i="14"/>
  <c r="AA46" i="14"/>
  <c r="M46" i="14"/>
  <c r="K46" i="14"/>
  <c r="J46" i="14"/>
  <c r="I46" i="14"/>
  <c r="H46" i="14"/>
  <c r="G46" i="14"/>
  <c r="E46" i="14"/>
  <c r="AC45" i="14"/>
  <c r="AA45" i="14"/>
  <c r="L45" i="14"/>
  <c r="F45" i="14"/>
  <c r="N45" i="14" s="1"/>
  <c r="AA44" i="14"/>
  <c r="AC44" i="14" s="1"/>
  <c r="L44" i="14"/>
  <c r="N44" i="14" s="1"/>
  <c r="F44" i="14"/>
  <c r="AA43" i="14"/>
  <c r="AC43" i="14" s="1"/>
  <c r="N43" i="14"/>
  <c r="L43" i="14"/>
  <c r="F43" i="14"/>
  <c r="AA42" i="14"/>
  <c r="AC42" i="14" s="1"/>
  <c r="L42" i="14"/>
  <c r="F42" i="14"/>
  <c r="N42" i="14" s="1"/>
  <c r="AC41" i="14"/>
  <c r="AA41" i="14"/>
  <c r="L41" i="14"/>
  <c r="F41" i="14"/>
  <c r="N41" i="14" s="1"/>
  <c r="AA40" i="14"/>
  <c r="AC40" i="14" s="1"/>
  <c r="L40" i="14"/>
  <c r="N40" i="14" s="1"/>
  <c r="F40" i="14"/>
  <c r="AC39" i="14"/>
  <c r="AA39" i="14"/>
  <c r="N39" i="14"/>
  <c r="L39" i="14"/>
  <c r="F39" i="14"/>
  <c r="AA38" i="14"/>
  <c r="AC38" i="14" s="1"/>
  <c r="L38" i="14"/>
  <c r="F38" i="14"/>
  <c r="N38" i="14" s="1"/>
  <c r="AC37" i="14"/>
  <c r="AA37" i="14"/>
  <c r="L37" i="14"/>
  <c r="F37" i="14"/>
  <c r="N37" i="14" s="1"/>
  <c r="AA36" i="14"/>
  <c r="AC36" i="14" s="1"/>
  <c r="L36" i="14"/>
  <c r="N36" i="14" s="1"/>
  <c r="F36" i="14"/>
  <c r="AA35" i="14"/>
  <c r="AC35" i="14" s="1"/>
  <c r="N35" i="14"/>
  <c r="L35" i="14"/>
  <c r="F35" i="14"/>
  <c r="AA34" i="14"/>
  <c r="AC34" i="14" s="1"/>
  <c r="L34" i="14"/>
  <c r="F34" i="14"/>
  <c r="N34" i="14" s="1"/>
  <c r="AC33" i="14"/>
  <c r="AA33" i="14"/>
  <c r="L33" i="14"/>
  <c r="F33" i="14"/>
  <c r="N33" i="14" s="1"/>
  <c r="AA32" i="14"/>
  <c r="AC32" i="14" s="1"/>
  <c r="L32" i="14"/>
  <c r="N32" i="14" s="1"/>
  <c r="F32" i="14"/>
  <c r="AC31" i="14"/>
  <c r="AA31" i="14"/>
  <c r="N31" i="14"/>
  <c r="L31" i="14"/>
  <c r="F31" i="14"/>
  <c r="AA30" i="14"/>
  <c r="AC30" i="14" s="1"/>
  <c r="L30" i="14"/>
  <c r="F30" i="14"/>
  <c r="N30" i="14" s="1"/>
  <c r="AC29" i="14"/>
  <c r="AA29" i="14"/>
  <c r="L29" i="14"/>
  <c r="F29" i="14"/>
  <c r="N29" i="14" s="1"/>
  <c r="AA28" i="14"/>
  <c r="AC28" i="14" s="1"/>
  <c r="L28" i="14"/>
  <c r="N28" i="14" s="1"/>
  <c r="F28" i="14"/>
  <c r="AA27" i="14"/>
  <c r="AA61" i="14" s="1"/>
  <c r="N27" i="14"/>
  <c r="L27" i="14"/>
  <c r="F27" i="14"/>
  <c r="AB26" i="14"/>
  <c r="AA26" i="14"/>
  <c r="Y26" i="14"/>
  <c r="X26" i="14"/>
  <c r="W26" i="14"/>
  <c r="V26" i="14"/>
  <c r="U26" i="14"/>
  <c r="T26" i="14"/>
  <c r="AC26" i="14" s="1"/>
  <c r="N26" i="14"/>
  <c r="L26" i="14"/>
  <c r="F26" i="14"/>
  <c r="AA25" i="14"/>
  <c r="AC25" i="14" s="1"/>
  <c r="U25" i="14"/>
  <c r="L25" i="14"/>
  <c r="F25" i="14"/>
  <c r="F46" i="14" s="1"/>
  <c r="AA24" i="14"/>
  <c r="U24" i="14"/>
  <c r="AC24" i="14" s="1"/>
  <c r="M24" i="14"/>
  <c r="J24" i="14"/>
  <c r="I24" i="14"/>
  <c r="H24" i="14"/>
  <c r="G24" i="14"/>
  <c r="F24" i="14"/>
  <c r="E24" i="14"/>
  <c r="AA23" i="14"/>
  <c r="U23" i="14"/>
  <c r="AC23" i="14" s="1"/>
  <c r="K23" i="14"/>
  <c r="L23" i="14" s="1"/>
  <c r="N23" i="14" s="1"/>
  <c r="AC22" i="14"/>
  <c r="AA22" i="14"/>
  <c r="U22" i="14"/>
  <c r="L22" i="14"/>
  <c r="N22" i="14" s="1"/>
  <c r="K22" i="14"/>
  <c r="AA21" i="14"/>
  <c r="U21" i="14"/>
  <c r="AC21" i="14" s="1"/>
  <c r="L21" i="14"/>
  <c r="N21" i="14" s="1"/>
  <c r="K21" i="14"/>
  <c r="AC20" i="14"/>
  <c r="AA20" i="14"/>
  <c r="U20" i="14"/>
  <c r="L20" i="14"/>
  <c r="N20" i="14" s="1"/>
  <c r="K20" i="14"/>
  <c r="AA19" i="14"/>
  <c r="U19" i="14"/>
  <c r="AC19" i="14" s="1"/>
  <c r="K19" i="14"/>
  <c r="L19" i="14" s="1"/>
  <c r="N19" i="14" s="1"/>
  <c r="AC18" i="14"/>
  <c r="AA18" i="14"/>
  <c r="U18" i="14"/>
  <c r="L18" i="14"/>
  <c r="N18" i="14" s="1"/>
  <c r="K18" i="14"/>
  <c r="AA17" i="14"/>
  <c r="U17" i="14"/>
  <c r="AC17" i="14" s="1"/>
  <c r="K17" i="14"/>
  <c r="L17" i="14" s="1"/>
  <c r="N17" i="14" s="1"/>
  <c r="AC16" i="14"/>
  <c r="AA16" i="14"/>
  <c r="U16" i="14"/>
  <c r="L16" i="14"/>
  <c r="N16" i="14" s="1"/>
  <c r="K16" i="14"/>
  <c r="AA15" i="14"/>
  <c r="U15" i="14"/>
  <c r="AC15" i="14" s="1"/>
  <c r="K15" i="14"/>
  <c r="L15" i="14" s="1"/>
  <c r="N15" i="14" s="1"/>
  <c r="AC14" i="14"/>
  <c r="AA14" i="14"/>
  <c r="U14" i="14"/>
  <c r="N14" i="14"/>
  <c r="L14" i="14"/>
  <c r="K14" i="14"/>
  <c r="AA13" i="14"/>
  <c r="U13" i="14"/>
  <c r="AC13" i="14" s="1"/>
  <c r="K13" i="14"/>
  <c r="L13" i="14" s="1"/>
  <c r="N13" i="14" s="1"/>
  <c r="AC12" i="14"/>
  <c r="AA12" i="14"/>
  <c r="U12" i="14"/>
  <c r="L12" i="14"/>
  <c r="N12" i="14" s="1"/>
  <c r="K12" i="14"/>
  <c r="AA11" i="14"/>
  <c r="U11" i="14"/>
  <c r="AC11" i="14" s="1"/>
  <c r="K11" i="14"/>
  <c r="L11" i="14" s="1"/>
  <c r="N11" i="14" s="1"/>
  <c r="AC10" i="14"/>
  <c r="AA10" i="14"/>
  <c r="U10" i="14"/>
  <c r="N10" i="14"/>
  <c r="L10" i="14"/>
  <c r="K10" i="14"/>
  <c r="AA9" i="14"/>
  <c r="U9" i="14"/>
  <c r="AC9" i="14" s="1"/>
  <c r="K9" i="14"/>
  <c r="L9" i="14" s="1"/>
  <c r="N9" i="14" s="1"/>
  <c r="AC8" i="14"/>
  <c r="AA8" i="14"/>
  <c r="U8" i="14"/>
  <c r="L8" i="14"/>
  <c r="N8" i="14" s="1"/>
  <c r="K8" i="14"/>
  <c r="AA7" i="14"/>
  <c r="U7" i="14"/>
  <c r="AC7" i="14" s="1"/>
  <c r="K7" i="14"/>
  <c r="K24" i="14" s="1"/>
  <c r="R46" i="1"/>
  <c r="Q46" i="1"/>
  <c r="N46" i="1"/>
  <c r="M46" i="1"/>
  <c r="L46" i="1"/>
  <c r="K46" i="1"/>
  <c r="I46" i="1"/>
  <c r="H46" i="1"/>
  <c r="G46" i="1"/>
  <c r="E46" i="1"/>
  <c r="D46" i="1"/>
  <c r="S45" i="1"/>
  <c r="P45" i="1"/>
  <c r="F45" i="1"/>
  <c r="T45" i="1" s="1"/>
  <c r="U44" i="1"/>
  <c r="T44" i="1"/>
  <c r="S44" i="1"/>
  <c r="P44" i="1"/>
  <c r="J44" i="1"/>
  <c r="F44" i="1"/>
  <c r="T43" i="1"/>
  <c r="S43" i="1"/>
  <c r="P43" i="1"/>
  <c r="F43" i="1"/>
  <c r="J43" i="1" s="1"/>
  <c r="U43" i="1" s="1"/>
  <c r="S42" i="1"/>
  <c r="P42" i="1"/>
  <c r="J42" i="1"/>
  <c r="U42" i="1" s="1"/>
  <c r="F42" i="1"/>
  <c r="T42" i="1" s="1"/>
  <c r="S41" i="1"/>
  <c r="O41" i="1"/>
  <c r="P41" i="1" s="1"/>
  <c r="F41" i="1"/>
  <c r="T41" i="1" s="1"/>
  <c r="S40" i="1"/>
  <c r="P40" i="1"/>
  <c r="O40" i="1"/>
  <c r="F40" i="1"/>
  <c r="T40" i="1" s="1"/>
  <c r="U39" i="1"/>
  <c r="T39" i="1"/>
  <c r="S39" i="1"/>
  <c r="P39" i="1"/>
  <c r="J39" i="1"/>
  <c r="F39" i="1"/>
  <c r="T38" i="1"/>
  <c r="S38" i="1"/>
  <c r="P38" i="1"/>
  <c r="F38" i="1"/>
  <c r="J38" i="1" s="1"/>
  <c r="U38" i="1" s="1"/>
  <c r="S37" i="1"/>
  <c r="O37" i="1"/>
  <c r="P37" i="1" s="1"/>
  <c r="U37" i="1" s="1"/>
  <c r="J37" i="1"/>
  <c r="F37" i="1"/>
  <c r="T37" i="1" s="1"/>
  <c r="S36" i="1"/>
  <c r="P36" i="1"/>
  <c r="F36" i="1"/>
  <c r="T36" i="1" s="1"/>
  <c r="S35" i="1"/>
  <c r="P35" i="1"/>
  <c r="O35" i="1"/>
  <c r="F35" i="1"/>
  <c r="T35" i="1" s="1"/>
  <c r="U34" i="1"/>
  <c r="T34" i="1"/>
  <c r="S34" i="1"/>
  <c r="P34" i="1"/>
  <c r="J34" i="1"/>
  <c r="F34" i="1"/>
  <c r="T33" i="1"/>
  <c r="S33" i="1"/>
  <c r="P33" i="1"/>
  <c r="F33" i="1"/>
  <c r="J33" i="1" s="1"/>
  <c r="U33" i="1" s="1"/>
  <c r="S32" i="1"/>
  <c r="O32" i="1"/>
  <c r="P32" i="1" s="1"/>
  <c r="U32" i="1" s="1"/>
  <c r="J32" i="1"/>
  <c r="F32" i="1"/>
  <c r="T32" i="1" s="1"/>
  <c r="T31" i="1"/>
  <c r="S31" i="1"/>
  <c r="O31" i="1"/>
  <c r="P31" i="1" s="1"/>
  <c r="J31" i="1"/>
  <c r="U31" i="1" s="1"/>
  <c r="F31" i="1"/>
  <c r="S30" i="1"/>
  <c r="P30" i="1"/>
  <c r="O30" i="1"/>
  <c r="F30" i="1"/>
  <c r="J30" i="1" s="1"/>
  <c r="U30" i="1" s="1"/>
  <c r="S29" i="1"/>
  <c r="P29" i="1"/>
  <c r="U29" i="1" s="1"/>
  <c r="J29" i="1"/>
  <c r="F29" i="1"/>
  <c r="T29" i="1" s="1"/>
  <c r="U28" i="1"/>
  <c r="T28" i="1"/>
  <c r="S28" i="1"/>
  <c r="P28" i="1"/>
  <c r="J28" i="1"/>
  <c r="F28" i="1"/>
  <c r="S27" i="1"/>
  <c r="P27" i="1"/>
  <c r="J27" i="1"/>
  <c r="U27" i="1" s="1"/>
  <c r="F27" i="1"/>
  <c r="T27" i="1" s="1"/>
  <c r="S26" i="1"/>
  <c r="P26" i="1"/>
  <c r="F26" i="1"/>
  <c r="T26" i="1" s="1"/>
  <c r="S25" i="1"/>
  <c r="P25" i="1"/>
  <c r="O25" i="1"/>
  <c r="F25" i="1"/>
  <c r="T25" i="1" s="1"/>
  <c r="U24" i="1"/>
  <c r="T24" i="1"/>
  <c r="S24" i="1"/>
  <c r="P24" i="1"/>
  <c r="J24" i="1"/>
  <c r="F24" i="1"/>
  <c r="T23" i="1"/>
  <c r="S23" i="1"/>
  <c r="P23" i="1"/>
  <c r="F23" i="1"/>
  <c r="J23" i="1" s="1"/>
  <c r="U23" i="1" s="1"/>
  <c r="S22" i="1"/>
  <c r="P22" i="1"/>
  <c r="J22" i="1"/>
  <c r="U22" i="1" s="1"/>
  <c r="F22" i="1"/>
  <c r="T22" i="1" s="1"/>
  <c r="S21" i="1"/>
  <c r="P21" i="1"/>
  <c r="O21" i="1"/>
  <c r="F21" i="1"/>
  <c r="T21" i="1" s="1"/>
  <c r="S20" i="1"/>
  <c r="P20" i="1"/>
  <c r="U20" i="1" s="1"/>
  <c r="J20" i="1"/>
  <c r="F20" i="1"/>
  <c r="T20" i="1" s="1"/>
  <c r="T19" i="1"/>
  <c r="S19" i="1"/>
  <c r="O19" i="1"/>
  <c r="P19" i="1" s="1"/>
  <c r="U19" i="1" s="1"/>
  <c r="J19" i="1"/>
  <c r="F19" i="1"/>
  <c r="T18" i="1"/>
  <c r="S18" i="1"/>
  <c r="P18" i="1"/>
  <c r="O18" i="1"/>
  <c r="J18" i="1"/>
  <c r="U18" i="1" s="1"/>
  <c r="F18" i="1"/>
  <c r="S17" i="1"/>
  <c r="P17" i="1"/>
  <c r="J17" i="1"/>
  <c r="U17" i="1" s="1"/>
  <c r="F17" i="1"/>
  <c r="T17" i="1" s="1"/>
  <c r="T16" i="1"/>
  <c r="S16" i="1"/>
  <c r="O16" i="1"/>
  <c r="P16" i="1" s="1"/>
  <c r="J16" i="1"/>
  <c r="F16" i="1"/>
  <c r="S15" i="1"/>
  <c r="P15" i="1"/>
  <c r="O15" i="1"/>
  <c r="F15" i="1"/>
  <c r="T15" i="1" s="1"/>
  <c r="S14" i="1"/>
  <c r="P14" i="1"/>
  <c r="U14" i="1" s="1"/>
  <c r="J14" i="1"/>
  <c r="F14" i="1"/>
  <c r="T14" i="1" s="1"/>
  <c r="U13" i="1"/>
  <c r="T13" i="1"/>
  <c r="S13" i="1"/>
  <c r="P13" i="1"/>
  <c r="J13" i="1"/>
  <c r="F13" i="1"/>
  <c r="S12" i="1"/>
  <c r="P12" i="1"/>
  <c r="O12" i="1"/>
  <c r="F12" i="1"/>
  <c r="J12" i="1" s="1"/>
  <c r="U12" i="1" s="1"/>
  <c r="S11" i="1"/>
  <c r="P11" i="1"/>
  <c r="J11" i="1"/>
  <c r="U11" i="1" s="1"/>
  <c r="F11" i="1"/>
  <c r="T11" i="1" s="1"/>
  <c r="S10" i="1"/>
  <c r="S46" i="1" s="1"/>
  <c r="P10" i="1"/>
  <c r="O10" i="1"/>
  <c r="O46" i="1" s="1"/>
  <c r="F10" i="1"/>
  <c r="T10" i="1" s="1"/>
  <c r="I34" i="4"/>
  <c r="H34" i="4"/>
  <c r="G34" i="4"/>
  <c r="F34" i="4"/>
  <c r="D34" i="4"/>
  <c r="C34" i="4"/>
  <c r="J33" i="4"/>
  <c r="E33" i="4"/>
  <c r="J32" i="4"/>
  <c r="E32" i="4"/>
  <c r="J31" i="4"/>
  <c r="E31" i="4"/>
  <c r="E30" i="4"/>
  <c r="J30" i="4" s="1"/>
  <c r="J29" i="4"/>
  <c r="E29" i="4"/>
  <c r="E34" i="4" s="1"/>
  <c r="G22" i="4"/>
  <c r="F22" i="4"/>
  <c r="E22" i="4"/>
  <c r="D22" i="4"/>
  <c r="C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22" i="4" s="1"/>
  <c r="G5" i="8"/>
  <c r="C5" i="8" s="1"/>
  <c r="B6" i="8" s="1"/>
  <c r="F5" i="8"/>
  <c r="F18" i="8" s="1"/>
  <c r="C1" i="8"/>
  <c r="B1" i="8"/>
  <c r="F11" i="8" l="1"/>
  <c r="F6" i="8"/>
  <c r="F15" i="8"/>
  <c r="F19" i="8"/>
  <c r="J34" i="4"/>
  <c r="P46" i="1"/>
  <c r="U16" i="1"/>
  <c r="L78" i="14"/>
  <c r="N47" i="14"/>
  <c r="N78" i="14" s="1"/>
  <c r="AA122" i="14"/>
  <c r="N121" i="14"/>
  <c r="AA83" i="14"/>
  <c r="AC100" i="14"/>
  <c r="N146" i="14"/>
  <c r="AA288" i="14"/>
  <c r="AC255" i="14"/>
  <c r="J36" i="1"/>
  <c r="U36" i="1" s="1"/>
  <c r="F8" i="8"/>
  <c r="F12" i="8"/>
  <c r="F16" i="8"/>
  <c r="T12" i="1"/>
  <c r="J25" i="1"/>
  <c r="U25" i="1" s="1"/>
  <c r="J35" i="1"/>
  <c r="U35" i="1" s="1"/>
  <c r="J40" i="1"/>
  <c r="U40" i="1" s="1"/>
  <c r="J45" i="1"/>
  <c r="U45" i="1" s="1"/>
  <c r="L7" i="14"/>
  <c r="AC27" i="14"/>
  <c r="AC61" i="14" s="1"/>
  <c r="AA105" i="14"/>
  <c r="AC106" i="14"/>
  <c r="AC122" i="14" s="1"/>
  <c r="Z122" i="14"/>
  <c r="AA157" i="14"/>
  <c r="L182" i="14"/>
  <c r="K227" i="14"/>
  <c r="L260" i="14"/>
  <c r="N335" i="14"/>
  <c r="AC184" i="14"/>
  <c r="U204" i="14"/>
  <c r="J26" i="1"/>
  <c r="U26" i="1" s="1"/>
  <c r="J41" i="1"/>
  <c r="U41" i="1" s="1"/>
  <c r="K78" i="14"/>
  <c r="U105" i="14"/>
  <c r="AC102" i="14"/>
  <c r="B5" i="8"/>
  <c r="AC84" i="14"/>
  <c r="AC104" i="14"/>
  <c r="N122" i="14"/>
  <c r="AC146" i="14"/>
  <c r="AC157" i="14" s="1"/>
  <c r="U157" i="14"/>
  <c r="Z183" i="14"/>
  <c r="N227" i="14"/>
  <c r="AA254" i="14"/>
  <c r="AC226" i="14"/>
  <c r="AC62" i="14"/>
  <c r="AC83" i="14" s="1"/>
  <c r="F9" i="8"/>
  <c r="F13" i="8"/>
  <c r="F17" i="8"/>
  <c r="L46" i="14"/>
  <c r="N100" i="14"/>
  <c r="K154" i="14"/>
  <c r="N150" i="14"/>
  <c r="U288" i="14"/>
  <c r="N277" i="14"/>
  <c r="AC354" i="14"/>
  <c r="N363" i="14"/>
  <c r="J10" i="1"/>
  <c r="J21" i="1"/>
  <c r="U21" i="1" s="1"/>
  <c r="F46" i="1"/>
  <c r="T30" i="1"/>
  <c r="T46" i="1" s="1"/>
  <c r="Z105" i="14"/>
  <c r="N152" i="14"/>
  <c r="N183" i="14"/>
  <c r="K201" i="14"/>
  <c r="AC389" i="14"/>
  <c r="F10" i="8"/>
  <c r="F14" i="8"/>
  <c r="N25" i="14"/>
  <c r="N46" i="14" s="1"/>
  <c r="L100" i="14"/>
  <c r="K130" i="14"/>
  <c r="N144" i="14"/>
  <c r="L201" i="14"/>
  <c r="L243" i="14"/>
  <c r="N243" i="14" s="1"/>
  <c r="N260" i="14" s="1"/>
  <c r="K260" i="14"/>
  <c r="J15" i="1"/>
  <c r="U15" i="1" s="1"/>
  <c r="Z83" i="14"/>
  <c r="AA143" i="14"/>
  <c r="N132" i="14"/>
  <c r="N136" i="14"/>
  <c r="N140" i="14"/>
  <c r="AC307" i="14"/>
  <c r="AC330" i="14" s="1"/>
  <c r="AA330" i="14"/>
  <c r="U354" i="14"/>
  <c r="N203" i="14"/>
  <c r="U223" i="14"/>
  <c r="F307" i="14"/>
  <c r="N296" i="14"/>
  <c r="N307" i="14" s="1"/>
  <c r="N299" i="14"/>
  <c r="AC203" i="14"/>
  <c r="AA223" i="14"/>
  <c r="F241" i="14"/>
  <c r="N234" i="14"/>
  <c r="AC247" i="14"/>
  <c r="AC256" i="14"/>
  <c r="N279" i="14"/>
  <c r="N295" i="14" s="1"/>
  <c r="L295" i="14"/>
  <c r="AC281" i="14"/>
  <c r="L335" i="14"/>
  <c r="N413" i="14"/>
  <c r="D43" i="12"/>
  <c r="F42" i="11"/>
  <c r="N188" i="14"/>
  <c r="U254" i="14"/>
  <c r="AC224" i="14"/>
  <c r="K335" i="14"/>
  <c r="L363" i="14"/>
  <c r="J8" i="12"/>
  <c r="L8" i="12" s="1"/>
  <c r="I43" i="12"/>
  <c r="AC199" i="14"/>
  <c r="AC264" i="14"/>
  <c r="AC289" i="14"/>
  <c r="AC306" i="14" s="1"/>
  <c r="AC346" i="14"/>
  <c r="L413" i="14"/>
  <c r="AC411" i="14"/>
  <c r="Z330" i="14"/>
  <c r="AA204" i="14"/>
  <c r="AC188" i="14"/>
  <c r="AC280" i="14"/>
  <c r="N304" i="14"/>
  <c r="AC332" i="14"/>
  <c r="AC371" i="14"/>
  <c r="L123" i="14"/>
  <c r="N123" i="14" s="1"/>
  <c r="L131" i="14"/>
  <c r="L154" i="14" s="1"/>
  <c r="N155" i="14"/>
  <c r="N182" i="14" s="1"/>
  <c r="AA158" i="14"/>
  <c r="L277" i="14"/>
  <c r="Z306" i="14"/>
  <c r="AA290" i="14"/>
  <c r="AC290" i="14" s="1"/>
  <c r="F413" i="14"/>
  <c r="AC404" i="14"/>
  <c r="G780" i="13"/>
  <c r="N229" i="14"/>
  <c r="N241" i="14" s="1"/>
  <c r="L6" i="12"/>
  <c r="L43" i="12" s="1"/>
  <c r="L7" i="12"/>
  <c r="L24" i="14" l="1"/>
  <c r="N7" i="14"/>
  <c r="N24" i="14" s="1"/>
  <c r="N131" i="14"/>
  <c r="N154" i="14" s="1"/>
  <c r="AC288" i="14"/>
  <c r="AA306" i="14"/>
  <c r="N130" i="14"/>
  <c r="AC254" i="14"/>
  <c r="J43" i="12"/>
  <c r="J46" i="1"/>
  <c r="U10" i="1"/>
  <c r="U46" i="1" s="1"/>
  <c r="L130" i="14"/>
  <c r="AC105" i="14"/>
  <c r="AC204" i="14"/>
  <c r="AA183" i="14"/>
  <c r="AC158" i="14"/>
  <c r="AC183" i="14" s="1"/>
  <c r="N201" i="14"/>
  <c r="B19" i="8"/>
  <c r="B15" i="8"/>
  <c r="B11" i="8"/>
  <c r="B18" i="8"/>
  <c r="B10" i="8"/>
  <c r="B12" i="8"/>
  <c r="B14" i="8"/>
  <c r="B17" i="8"/>
  <c r="B13" i="8"/>
  <c r="B9" i="8"/>
  <c r="B16" i="8"/>
  <c r="B8" i="8"/>
</calcChain>
</file>

<file path=xl/sharedStrings.xml><?xml version="1.0" encoding="utf-8"?>
<sst xmlns="http://schemas.openxmlformats.org/spreadsheetml/2006/main" count="3074" uniqueCount="950">
  <si>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</si>
  <si>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</si>
  <si>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</si>
  <si>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</si>
  <si>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</si>
  <si>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</si>
  <si>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</si>
  <si>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</si>
  <si>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</si>
  <si>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</si>
  <si>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</si>
  <si>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</si>
  <si>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</si>
  <si>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</si>
  <si>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</si>
  <si>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</si>
  <si>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</si>
  <si>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</si>
  <si>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</si>
  <si>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I</t>
  </si>
  <si>
    <t>Summary of Gross Revenue Allocation by Federation Account Allocation Committee for the Month of May, 2023 Shared in June, 2023</t>
  </si>
  <si>
    <t>S/n</t>
  </si>
  <si>
    <t>Beneficiaries</t>
  </si>
  <si>
    <t>Statutory</t>
  </si>
  <si>
    <t>Exchange Rate Differential</t>
  </si>
  <si>
    <t>Electronic Money Transfer Levy (EMTL)</t>
  </si>
  <si>
    <t>Exchange Gain Allocation</t>
  </si>
  <si>
    <t>VAT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</si>
  <si>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</si>
  <si>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</si>
  <si>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</si>
  <si>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</si>
  <si>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</si>
  <si>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</si>
  <si>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</si>
  <si>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</si>
  <si>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DPR</t>
  </si>
  <si>
    <t>FIRS Refund on Cost of Collection</t>
  </si>
  <si>
    <t>NUPRC Refund on Cost of Collection</t>
  </si>
  <si>
    <t>13% Derivation Refund to Oil Producing States</t>
  </si>
  <si>
    <t>13% Refunds on Subsidy, Priority Projects and Police Trust Fund January 2022</t>
  </si>
  <si>
    <t>Transfer to NMDPRA</t>
  </si>
  <si>
    <t>Transfer to Non-Oil Account</t>
  </si>
  <si>
    <t xml:space="preserve">13% Refunds on Subsidy, Priority Projects </t>
  </si>
  <si>
    <t>North East Development Commission</t>
  </si>
  <si>
    <t>TOTAL</t>
  </si>
  <si>
    <t>Table II</t>
  </si>
  <si>
    <t>Distribution of Revenue Allocation to FGN by Federation Account Allocation Committee for the Month of May, 2023 Shared in June, 2023</t>
  </si>
  <si>
    <t>4=2-3</t>
  </si>
  <si>
    <t>9=4+5+7+8</t>
  </si>
  <si>
    <t>Gross Statutory Allocation</t>
  </si>
  <si>
    <t>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</si>
  <si>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</si>
  <si>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</si>
  <si>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</si>
  <si>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</si>
  <si>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</si>
  <si>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</si>
  <si>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family val="1"/>
      </rP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</si>
  <si>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r>
      <rPr>
        <b/>
        <sz val="16"/>
        <rFont val="Times New Roman"/>
        <family val="1"/>
      </rP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</si>
  <si>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……………………………………………………………</t>
  </si>
  <si>
    <t>Alh. Aliyu Ahmed</t>
  </si>
  <si>
    <t xml:space="preserve">Permanent Secretary, Federal Ministry of  Finance, 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</si>
  <si>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</si>
  <si>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</si>
  <si>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</si>
  <si>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</si>
  <si>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May,  2032 shared in June, 2023</t>
  </si>
  <si>
    <t>6=4+5</t>
  </si>
  <si>
    <t>10=6-(7+8+9)</t>
  </si>
  <si>
    <t>20=6+11+12+13+14+17</t>
  </si>
  <si>
    <t>21=10+11+12+13+16+19</t>
  </si>
  <si>
    <t>No. of LGCs</t>
  </si>
  <si>
    <t>Statutory Allocation</t>
  </si>
  <si>
    <t>13% Share of Derivation (Net)</t>
  </si>
  <si>
    <t>Gross Total</t>
  </si>
  <si>
    <t>Deductions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</si>
  <si>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</si>
  <si>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</si>
  <si>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</si>
  <si>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</si>
  <si>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</si>
  <si>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</si>
  <si>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</si>
  <si>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</si>
  <si>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</si>
  <si>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</si>
  <si>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</si>
  <si>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</si>
  <si>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</si>
  <si>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</si>
  <si>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</si>
  <si>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</si>
  <si>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</si>
  <si>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</si>
  <si>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</si>
  <si>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</si>
  <si>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</si>
  <si>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</si>
  <si>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</si>
  <si>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</si>
  <si>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</si>
  <si>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</si>
  <si>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</si>
  <si>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</si>
  <si>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</si>
  <si>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</si>
  <si>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</si>
  <si>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</si>
  <si>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</si>
  <si>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</si>
  <si>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</si>
  <si>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</si>
  <si>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</si>
  <si>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</si>
  <si>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</si>
  <si>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</si>
  <si>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</si>
  <si>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</si>
  <si>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</si>
  <si>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</si>
  <si>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</si>
  <si>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</si>
  <si>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</si>
  <si>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 (States)</t>
  </si>
  <si>
    <t xml:space="preserve"> </t>
  </si>
  <si>
    <t>Office of the Accountant-General of the Federation</t>
  </si>
  <si>
    <t xml:space="preserve"> Distribution  of Revenue Allocation to Local Government Councils by Federation Account Allocation Committee for the Month of May,  2023 shared in June, 2022</t>
  </si>
  <si>
    <t>States</t>
  </si>
  <si>
    <t>Local Government Councils</t>
  </si>
  <si>
    <t>EXCHANGE DIFFERENCE</t>
  </si>
  <si>
    <t>Total Ecological Funds</t>
  </si>
  <si>
    <t>Value Added Tax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</si>
  <si>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</si>
  <si>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</si>
  <si>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</si>
  <si>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</si>
  <si>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</si>
  <si>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</si>
  <si>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</si>
  <si>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</si>
  <si>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</si>
  <si>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</si>
  <si>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</si>
  <si>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</si>
  <si>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</si>
  <si>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</si>
  <si>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</si>
  <si>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</si>
  <si>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</si>
  <si>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</si>
  <si>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</si>
  <si>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</si>
  <si>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</si>
  <si>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</si>
  <si>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</si>
  <si>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</si>
  <si>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</si>
  <si>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</si>
  <si>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</si>
  <si>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</si>
  <si>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</si>
  <si>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</si>
  <si>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</si>
  <si>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</si>
  <si>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</si>
  <si>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</si>
  <si>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</si>
  <si>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</si>
  <si>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</si>
  <si>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>Adamawa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</si>
  <si>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</si>
  <si>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</si>
  <si>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</si>
  <si>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</si>
  <si>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</si>
  <si>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</si>
  <si>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</si>
  <si>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</si>
  <si>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</si>
  <si>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</si>
  <si>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</si>
  <si>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</si>
  <si>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</si>
  <si>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</si>
  <si>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</si>
  <si>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</si>
  <si>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</si>
  <si>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</si>
  <si>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</si>
  <si>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</si>
  <si>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</si>
  <si>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</si>
  <si>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</si>
  <si>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</si>
  <si>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</si>
  <si>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</si>
  <si>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</si>
  <si>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</si>
  <si>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</si>
  <si>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</si>
  <si>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</si>
  <si>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</si>
  <si>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</si>
  <si>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</si>
  <si>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</si>
  <si>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</si>
  <si>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</si>
  <si>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</si>
  <si>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</si>
  <si>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</si>
  <si>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</si>
  <si>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</si>
  <si>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</si>
  <si>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</si>
  <si>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</si>
  <si>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</si>
  <si>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</si>
  <si>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</si>
  <si>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</si>
  <si>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</si>
  <si>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</si>
  <si>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</si>
  <si>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</si>
  <si>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</si>
  <si>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</si>
  <si>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</si>
  <si>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</si>
  <si>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</si>
  <si>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</si>
  <si>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</si>
  <si>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</si>
  <si>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</si>
  <si>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</si>
  <si>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</si>
  <si>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</si>
  <si>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</si>
  <si>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</si>
  <si>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</si>
  <si>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</si>
  <si>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</si>
  <si>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</si>
  <si>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</si>
  <si>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</si>
  <si>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</si>
  <si>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</si>
  <si>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</si>
  <si>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</si>
  <si>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</si>
  <si>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</si>
  <si>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</si>
  <si>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</si>
  <si>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</si>
  <si>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</si>
  <si>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</si>
  <si>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</si>
  <si>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</si>
  <si>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</si>
  <si>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</si>
  <si>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</si>
  <si>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</si>
  <si>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</si>
  <si>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</si>
  <si>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</si>
  <si>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</si>
  <si>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</si>
  <si>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</si>
  <si>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</si>
  <si>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</si>
  <si>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</si>
  <si>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</si>
  <si>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</si>
  <si>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</si>
  <si>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</si>
  <si>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</si>
  <si>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</si>
  <si>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</si>
  <si>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</si>
  <si>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</si>
  <si>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</si>
  <si>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</si>
  <si>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</si>
  <si>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</si>
  <si>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</si>
  <si>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</si>
  <si>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</si>
  <si>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</si>
  <si>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</si>
  <si>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</si>
  <si>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</si>
  <si>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</si>
  <si>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</si>
  <si>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</si>
  <si>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</si>
  <si>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</si>
  <si>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</si>
  <si>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</si>
  <si>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</si>
  <si>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</si>
  <si>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</si>
  <si>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</si>
  <si>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</si>
  <si>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</si>
  <si>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</si>
  <si>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</si>
  <si>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</si>
  <si>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</si>
  <si>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</si>
  <si>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</si>
  <si>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</si>
  <si>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</si>
  <si>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</si>
  <si>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</si>
  <si>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</si>
  <si>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</si>
  <si>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</si>
  <si>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</si>
  <si>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</si>
  <si>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</si>
  <si>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</si>
  <si>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</si>
  <si>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</si>
  <si>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</si>
  <si>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</si>
  <si>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</si>
  <si>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</si>
  <si>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</si>
  <si>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</si>
  <si>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</si>
  <si>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</si>
  <si>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</si>
  <si>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</si>
  <si>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</si>
  <si>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</si>
  <si>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</si>
  <si>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</si>
  <si>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</si>
  <si>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</si>
  <si>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</si>
  <si>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</si>
  <si>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</si>
  <si>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</si>
  <si>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</si>
  <si>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</si>
  <si>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</si>
  <si>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</si>
  <si>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</si>
  <si>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</si>
  <si>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</si>
  <si>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</si>
  <si>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</si>
  <si>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</si>
  <si>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</si>
  <si>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</si>
  <si>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</si>
  <si>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</si>
  <si>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</si>
  <si>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</si>
  <si>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</si>
  <si>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</si>
  <si>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</si>
  <si>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</si>
  <si>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</si>
  <si>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</si>
  <si>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</si>
  <si>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</si>
  <si>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</si>
  <si>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</si>
  <si>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</si>
  <si>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</si>
  <si>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</si>
  <si>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</si>
  <si>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</si>
  <si>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</si>
  <si>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</si>
  <si>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</si>
  <si>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</si>
  <si>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</si>
  <si>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</si>
  <si>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</si>
  <si>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</si>
  <si>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</si>
  <si>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</si>
  <si>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</si>
  <si>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</si>
  <si>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</si>
  <si>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</si>
  <si>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</si>
  <si>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</si>
  <si>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</si>
  <si>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</si>
  <si>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</si>
  <si>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</si>
  <si>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</si>
  <si>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</si>
  <si>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</si>
  <si>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</si>
  <si>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</si>
  <si>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</si>
  <si>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</si>
  <si>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</si>
  <si>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</si>
  <si>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</si>
  <si>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</si>
  <si>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</si>
  <si>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</si>
  <si>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</si>
  <si>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</si>
  <si>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</si>
  <si>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</si>
  <si>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</si>
  <si>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</si>
  <si>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</si>
  <si>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</si>
  <si>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</si>
  <si>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</si>
  <si>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</si>
  <si>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</si>
  <si>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</si>
  <si>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</si>
  <si>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</si>
  <si>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</si>
  <si>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</si>
  <si>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</si>
  <si>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</si>
  <si>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</si>
  <si>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</si>
  <si>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</si>
  <si>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</si>
  <si>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</si>
  <si>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</si>
  <si>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</si>
  <si>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</si>
  <si>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</si>
  <si>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</si>
  <si>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</si>
  <si>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</si>
  <si>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</si>
  <si>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</si>
  <si>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</si>
  <si>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</si>
  <si>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</si>
  <si>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</si>
  <si>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</si>
  <si>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</si>
  <si>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</si>
  <si>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</si>
  <si>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</si>
  <si>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</si>
  <si>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</si>
  <si>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</si>
  <si>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</si>
  <si>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</si>
  <si>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</si>
  <si>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</si>
  <si>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</si>
  <si>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</si>
  <si>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</si>
  <si>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</si>
  <si>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</si>
  <si>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</si>
  <si>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</si>
  <si>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</si>
  <si>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</si>
  <si>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</si>
  <si>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</si>
  <si>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</si>
  <si>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</si>
  <si>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</si>
  <si>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</si>
  <si>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</si>
  <si>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</si>
  <si>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</si>
  <si>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</si>
  <si>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</si>
  <si>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</si>
  <si>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</si>
  <si>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</si>
  <si>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</si>
  <si>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</si>
  <si>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</si>
  <si>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</si>
  <si>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</si>
  <si>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</si>
  <si>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</si>
  <si>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</si>
  <si>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</si>
  <si>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</si>
  <si>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</si>
  <si>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</si>
  <si>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</si>
  <si>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</si>
  <si>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</si>
  <si>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</si>
  <si>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</si>
  <si>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</si>
  <si>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</si>
  <si>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</si>
  <si>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</si>
  <si>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</si>
  <si>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</si>
  <si>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</si>
  <si>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</si>
  <si>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</si>
  <si>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</si>
  <si>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</si>
  <si>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</si>
  <si>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</si>
  <si>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</si>
  <si>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</si>
  <si>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</si>
  <si>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</si>
  <si>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</si>
  <si>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</si>
  <si>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</si>
  <si>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</si>
  <si>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</si>
  <si>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</si>
  <si>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</si>
  <si>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</si>
  <si>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</si>
  <si>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</si>
  <si>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</si>
  <si>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</si>
  <si>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</si>
  <si>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</si>
  <si>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</si>
  <si>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</si>
  <si>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</si>
  <si>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</si>
  <si>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</si>
  <si>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</si>
  <si>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</si>
  <si>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</si>
  <si>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</si>
  <si>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</si>
  <si>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</si>
  <si>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</si>
  <si>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</si>
  <si>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</si>
  <si>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</si>
  <si>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</si>
  <si>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</si>
  <si>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</si>
  <si>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</si>
  <si>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</si>
  <si>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</si>
  <si>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</si>
  <si>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</si>
  <si>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</si>
  <si>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</si>
  <si>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</si>
  <si>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</si>
  <si>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</si>
  <si>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</si>
  <si>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</si>
  <si>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</si>
  <si>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</si>
  <si>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</si>
  <si>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</si>
  <si>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</si>
  <si>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</si>
  <si>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</si>
  <si>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</si>
  <si>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</si>
  <si>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</si>
  <si>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</si>
  <si>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</si>
  <si>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</si>
  <si>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</si>
  <si>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</si>
  <si>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</si>
  <si>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</si>
  <si>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</si>
  <si>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</si>
  <si>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</si>
  <si>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</si>
  <si>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</si>
  <si>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</si>
  <si>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</si>
  <si>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</si>
  <si>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</si>
  <si>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</si>
  <si>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</si>
  <si>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</si>
  <si>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</si>
  <si>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</si>
  <si>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</si>
  <si>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</si>
  <si>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</si>
  <si>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</si>
  <si>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</si>
  <si>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</si>
  <si>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</si>
  <si>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</si>
  <si>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</si>
  <si>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</si>
  <si>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</si>
  <si>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</si>
  <si>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</si>
  <si>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</si>
  <si>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</si>
  <si>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</si>
  <si>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</si>
  <si>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</si>
  <si>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</si>
  <si>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</si>
  <si>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</si>
  <si>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</si>
  <si>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</si>
  <si>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</si>
  <si>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</si>
  <si>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</si>
  <si>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</si>
  <si>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</si>
  <si>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</si>
  <si>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</si>
  <si>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</si>
  <si>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</si>
  <si>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</si>
  <si>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</si>
  <si>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</si>
  <si>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</si>
  <si>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</si>
  <si>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</si>
  <si>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</si>
  <si>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</si>
  <si>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</si>
  <si>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</si>
  <si>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</si>
  <si>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</si>
  <si>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</si>
  <si>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</si>
  <si>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</si>
  <si>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</si>
  <si>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</si>
  <si>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</si>
  <si>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</si>
  <si>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</si>
  <si>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</si>
  <si>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</si>
  <si>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</si>
  <si>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</si>
  <si>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</si>
  <si>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</si>
  <si>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</si>
  <si>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</si>
  <si>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</si>
  <si>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</si>
  <si>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</si>
  <si>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</si>
  <si>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</si>
  <si>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</si>
  <si>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</si>
  <si>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</si>
  <si>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</si>
  <si>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</si>
  <si>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</si>
  <si>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</si>
  <si>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</si>
  <si>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</si>
  <si>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</si>
  <si>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</si>
  <si>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</si>
  <si>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</si>
  <si>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</si>
  <si>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</si>
  <si>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</si>
  <si>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</si>
  <si>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</si>
  <si>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</si>
  <si>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</si>
  <si>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</si>
  <si>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</si>
  <si>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</si>
  <si>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</si>
  <si>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</si>
  <si>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</si>
  <si>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</si>
  <si>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</si>
  <si>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</si>
  <si>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</si>
  <si>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</si>
  <si>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</si>
  <si>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</si>
  <si>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</si>
  <si>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</si>
  <si>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</si>
  <si>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</si>
  <si>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</si>
  <si>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</si>
  <si>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</si>
  <si>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</si>
  <si>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</si>
  <si>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</si>
  <si>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</si>
  <si>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</si>
  <si>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</si>
  <si>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</si>
  <si>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</si>
  <si>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</si>
  <si>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</si>
  <si>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</si>
  <si>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</si>
  <si>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</si>
  <si>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</si>
  <si>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</si>
  <si>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</si>
  <si>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</si>
  <si>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</si>
  <si>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</si>
  <si>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</si>
  <si>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</si>
  <si>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</si>
  <si>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</si>
  <si>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</si>
  <si>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</si>
  <si>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</si>
  <si>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</si>
  <si>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</si>
  <si>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</si>
  <si>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</si>
  <si>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</si>
  <si>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</si>
  <si>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</si>
  <si>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</si>
  <si>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</si>
  <si>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</si>
  <si>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</si>
  <si>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</si>
  <si>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</si>
  <si>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</si>
  <si>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</si>
  <si>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</si>
  <si>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</si>
  <si>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</si>
  <si>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</si>
  <si>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</si>
  <si>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</si>
  <si>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</si>
  <si>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</si>
  <si>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</si>
  <si>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</si>
  <si>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</si>
  <si>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</si>
  <si>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</si>
  <si>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</si>
  <si>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</si>
  <si>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</si>
  <si>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</si>
  <si>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</si>
  <si>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</si>
  <si>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</si>
  <si>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</si>
  <si>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</si>
  <si>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</si>
  <si>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</si>
  <si>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</si>
  <si>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</si>
  <si>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</si>
  <si>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</si>
  <si>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</si>
  <si>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</si>
  <si>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</si>
  <si>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</si>
  <si>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</si>
  <si>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</si>
  <si>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</si>
  <si>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</si>
  <si>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</si>
  <si>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</si>
  <si>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</si>
  <si>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</si>
  <si>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</si>
  <si>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</si>
  <si>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</si>
  <si>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</si>
  <si>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</si>
  <si>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</si>
  <si>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</si>
  <si>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</si>
  <si>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</si>
  <si>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</si>
  <si>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</si>
  <si>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</si>
  <si>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</si>
  <si>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</si>
  <si>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</si>
  <si>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</si>
  <si>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</si>
  <si>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</si>
  <si>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</si>
  <si>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</si>
  <si>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</si>
  <si>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</si>
  <si>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</si>
  <si>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</si>
  <si>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</si>
  <si>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</si>
  <si>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</si>
  <si>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</si>
  <si>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</si>
  <si>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</si>
  <si>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</si>
  <si>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</si>
  <si>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</si>
  <si>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</si>
  <si>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</si>
  <si>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</si>
  <si>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</si>
  <si>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</si>
  <si>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</si>
  <si>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</si>
  <si>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</si>
  <si>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</si>
  <si>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</si>
  <si>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</si>
  <si>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</si>
  <si>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</si>
  <si>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</si>
  <si>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</si>
  <si>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</si>
  <si>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</si>
  <si>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</si>
  <si>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</si>
  <si>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</si>
  <si>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</si>
  <si>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</si>
  <si>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</si>
  <si>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</si>
  <si>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</si>
  <si>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</si>
  <si>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</si>
  <si>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</si>
  <si>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</si>
  <si>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</si>
  <si>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</si>
  <si>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</si>
  <si>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</si>
  <si>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</si>
  <si>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</si>
  <si>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</si>
  <si>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</si>
  <si>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</si>
  <si>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</si>
  <si>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</si>
  <si>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</si>
  <si>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</si>
  <si>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</si>
  <si>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</si>
  <si>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</si>
  <si>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</si>
  <si>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</si>
  <si>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</si>
  <si>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</si>
  <si>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</si>
  <si>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</si>
  <si>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</si>
  <si>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</si>
  <si>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</si>
  <si>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</si>
  <si>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</si>
  <si>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</si>
  <si>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</si>
  <si>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</si>
  <si>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</si>
  <si>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</si>
  <si>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</si>
  <si>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</si>
  <si>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</si>
  <si>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</si>
  <si>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</si>
  <si>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</si>
  <si>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</si>
  <si>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</si>
  <si>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</si>
  <si>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</si>
  <si>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</si>
  <si>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</si>
  <si>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</si>
  <si>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</si>
  <si>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</si>
  <si>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</si>
  <si>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</si>
  <si>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</si>
  <si>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</si>
  <si>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</si>
  <si>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</si>
  <si>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</si>
  <si>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</si>
  <si>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</si>
  <si>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</si>
  <si>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</si>
  <si>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</si>
  <si>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</si>
  <si>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</si>
  <si>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</si>
  <si>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</si>
  <si>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</si>
  <si>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</si>
  <si>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</si>
  <si>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</si>
  <si>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</si>
  <si>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</si>
  <si>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</si>
  <si>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</si>
  <si>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</si>
  <si>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</si>
  <si>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</si>
  <si>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</si>
  <si>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</si>
  <si>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</si>
  <si>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</si>
  <si>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</si>
  <si>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</si>
  <si>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</si>
  <si>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</si>
  <si>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</si>
  <si>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</si>
  <si>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</si>
  <si>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</si>
  <si>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</si>
  <si>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</si>
  <si>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</si>
  <si>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</si>
  <si>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</si>
  <si>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</si>
  <si>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</si>
  <si>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</si>
  <si>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</si>
  <si>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</si>
  <si>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 ABUJA TOTAL</t>
  </si>
  <si>
    <t>KUMBOTSO</t>
  </si>
  <si>
    <t>GRAND TOTAL</t>
  </si>
  <si>
    <t>Summary of Distribution of Revenue Allocation to Local Government Councils by Federation Account Allocation Committee for the month of May, 2023 Shared in June, 2023</t>
  </si>
  <si>
    <t>EMTL</t>
  </si>
  <si>
    <t>Exchange Gain</t>
  </si>
  <si>
    <t>Total Ecology Fund</t>
  </si>
  <si>
    <t>Transfer of 50% to NDDC/HYPPADEC</t>
  </si>
  <si>
    <t>Net Total Ecology Fund</t>
  </si>
  <si>
    <t>Total Net Allocation</t>
  </si>
  <si>
    <r>
      <rPr>
        <b/>
        <sz val="14"/>
        <rFont val="Times New Roman"/>
        <family val="1"/>
      </rPr>
      <t xml:space="preserve">Details of Distribution of Ecology Revenue Allocation to States by Federation Account Allocation Committee for the month of 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May, 2023 Shared in June, 2023</t>
    </r>
  </si>
  <si>
    <t>S/N</t>
  </si>
  <si>
    <t>Details of Distribution of Ecology Revenue Allocation to Individuals LGCS by Federation Account Allocation Committee for the month of  May, 2023 Shared in June , 2023</t>
  </si>
  <si>
    <t>S/NO</t>
  </si>
  <si>
    <t>STATE</t>
  </si>
  <si>
    <t>LOCAL GOVERNMENTS</t>
  </si>
  <si>
    <t>STATUTORY REVENUE</t>
  </si>
  <si>
    <t xml:space="preserve"> EXCHANGE DIFFERENCE REVENUE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</si>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</sst>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 &quot;#,##0.00;\-&quot; &quot;#,##0.00"/>
    <numFmt numFmtId="165" formatCode="_-* #,##0.00_-;\-* #,##0.00_-;_-* &quot;-&quot;??_-;_-@_-"/>
    <numFmt numFmtId="166" formatCode="#,##0.00_ ;\-#,##0.00\ "/>
  </numFmts>
  <fonts count="26">
    <font>
      <sz val="10"/>
      <name val="Arial"/>
      <charset val="134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2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b/>
      <sz val="12"/>
      <color indexed="8"/>
      <name val="Times New Roman"/>
      <family val="1"/>
    </font>
    <font>
      <b/>
      <sz val="20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Times New Roman"/>
      <family val="1"/>
    </font>
    <font>
      <sz val="10"/>
      <name val="Times New Roman"/>
      <family val="1"/>
    </font>
    <font>
      <sz val="18"/>
      <name val="Times New Roman"/>
      <family val="1"/>
    </font>
    <font>
      <b/>
      <sz val="20"/>
      <name val="Times New Roman"/>
      <family val="1"/>
    </font>
    <font>
      <b/>
      <u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2"/>
      <name val="Times New Roman"/>
      <family val="1"/>
    </font>
    <font>
      <b/>
      <sz val="18"/>
      <name val="Arial"/>
      <family val="2"/>
    </font>
    <font>
      <sz val="10"/>
      <color indexed="8"/>
      <name val="Arial"/>
      <family val="2"/>
    </font>
    <font>
      <b/>
      <u/>
      <sz val="16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43" fontId="25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167">
    <xf numFmtId="0" fontId="0" fillId="0" borderId="0" xfId="0"/>
    <xf numFmtId="0" fontId="2" fillId="2" borderId="4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4" fillId="2" borderId="4" xfId="3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3" applyFont="1" applyBorder="1" applyAlignment="1">
      <alignment horizontal="right" wrapText="1"/>
    </xf>
    <xf numFmtId="0" fontId="4" fillId="0" borderId="4" xfId="3" applyFont="1" applyBorder="1" applyAlignment="1">
      <alignment wrapText="1"/>
    </xf>
    <xf numFmtId="164" fontId="4" fillId="0" borderId="4" xfId="3" applyNumberFormat="1" applyFont="1" applyBorder="1" applyAlignment="1">
      <alignment horizontal="right" wrapText="1"/>
    </xf>
    <xf numFmtId="164" fontId="5" fillId="0" borderId="4" xfId="0" applyNumberFormat="1" applyFont="1" applyBorder="1"/>
    <xf numFmtId="43" fontId="0" fillId="0" borderId="0" xfId="1" applyFont="1"/>
    <xf numFmtId="165" fontId="0" fillId="0" borderId="0" xfId="0" applyNumberFormat="1"/>
    <xf numFmtId="0" fontId="5" fillId="0" borderId="4" xfId="0" applyFont="1" applyBorder="1"/>
    <xf numFmtId="164" fontId="1" fillId="0" borderId="4" xfId="0" applyNumberFormat="1" applyFont="1" applyBorder="1"/>
    <xf numFmtId="0" fontId="5" fillId="0" borderId="0" xfId="0" applyFont="1"/>
    <xf numFmtId="0" fontId="1" fillId="0" borderId="4" xfId="0" applyFont="1" applyBorder="1" applyAlignment="1">
      <alignment horizontal="center"/>
    </xf>
    <xf numFmtId="43" fontId="1" fillId="0" borderId="4" xfId="1" applyFont="1" applyBorder="1" applyAlignment="1">
      <alignment horizontal="center" wrapText="1"/>
    </xf>
    <xf numFmtId="0" fontId="2" fillId="2" borderId="4" xfId="5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/>
    </xf>
    <xf numFmtId="0" fontId="4" fillId="0" borderId="4" xfId="4" applyFont="1" applyBorder="1" applyAlignment="1">
      <alignment horizontal="right" wrapText="1"/>
    </xf>
    <xf numFmtId="0" fontId="4" fillId="0" borderId="4" xfId="4" applyFont="1" applyBorder="1" applyAlignment="1">
      <alignment wrapText="1"/>
    </xf>
    <xf numFmtId="164" fontId="4" fillId="0" borderId="4" xfId="4" applyNumberFormat="1" applyFont="1" applyBorder="1" applyAlignment="1">
      <alignment horizontal="right" wrapText="1"/>
    </xf>
    <xf numFmtId="0" fontId="1" fillId="2" borderId="4" xfId="2" applyFont="1" applyFill="1" applyBorder="1" applyAlignment="1">
      <alignment horizontal="center"/>
    </xf>
    <xf numFmtId="43" fontId="3" fillId="0" borderId="4" xfId="1" applyFont="1" applyBorder="1" applyAlignment="1">
      <alignment horizontal="center" wrapText="1"/>
    </xf>
    <xf numFmtId="43" fontId="3" fillId="0" borderId="4" xfId="1" applyFont="1" applyBorder="1" applyAlignment="1">
      <alignment horizontal="center"/>
    </xf>
    <xf numFmtId="0" fontId="6" fillId="2" borderId="1" xfId="5" applyFont="1" applyFill="1" applyBorder="1" applyAlignment="1">
      <alignment horizontal="center" wrapText="1"/>
    </xf>
    <xf numFmtId="0" fontId="6" fillId="2" borderId="4" xfId="5" applyFont="1" applyFill="1" applyBorder="1" applyAlignment="1">
      <alignment horizontal="center" wrapText="1"/>
    </xf>
    <xf numFmtId="0" fontId="4" fillId="0" borderId="4" xfId="2" applyFont="1" applyBorder="1" applyAlignment="1">
      <alignment horizontal="right" wrapText="1"/>
    </xf>
    <xf numFmtId="0" fontId="4" fillId="0" borderId="4" xfId="2" applyFont="1" applyBorder="1" applyAlignment="1">
      <alignment wrapText="1"/>
    </xf>
    <xf numFmtId="43" fontId="4" fillId="0" borderId="4" xfId="1" applyFont="1" applyBorder="1" applyAlignment="1">
      <alignment wrapText="1"/>
    </xf>
    <xf numFmtId="164" fontId="4" fillId="0" borderId="4" xfId="2" applyNumberFormat="1" applyFont="1" applyBorder="1" applyAlignment="1">
      <alignment horizontal="right" wrapText="1"/>
    </xf>
    <xf numFmtId="43" fontId="1" fillId="0" borderId="4" xfId="0" applyNumberFormat="1" applyFont="1" applyBorder="1"/>
    <xf numFmtId="166" fontId="1" fillId="0" borderId="4" xfId="0" applyNumberFormat="1" applyFont="1" applyBorder="1"/>
    <xf numFmtId="165" fontId="5" fillId="0" borderId="0" xfId="0" applyNumberFormat="1" applyFont="1"/>
    <xf numFmtId="0" fontId="0" fillId="0" borderId="0" xfId="0" applyAlignment="1">
      <alignment vertical="center"/>
    </xf>
    <xf numFmtId="0" fontId="9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0" fillId="0" borderId="4" xfId="0" applyBorder="1"/>
    <xf numFmtId="0" fontId="0" fillId="0" borderId="4" xfId="0" applyBorder="1" applyAlignment="1">
      <alignment vertic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43" fontId="0" fillId="0" borderId="4" xfId="1" applyFont="1" applyBorder="1"/>
    <xf numFmtId="43" fontId="9" fillId="0" borderId="4" xfId="1" applyFont="1" applyBorder="1"/>
    <xf numFmtId="0" fontId="0" fillId="0" borderId="5" xfId="0" applyBorder="1"/>
    <xf numFmtId="0" fontId="0" fillId="0" borderId="8" xfId="0" applyBorder="1"/>
    <xf numFmtId="0" fontId="0" fillId="4" borderId="0" xfId="0" applyFill="1"/>
    <xf numFmtId="43" fontId="0" fillId="0" borderId="4" xfId="0" applyNumberFormat="1" applyBorder="1"/>
    <xf numFmtId="43" fontId="9" fillId="0" borderId="4" xfId="0" applyNumberFormat="1" applyFont="1" applyBorder="1"/>
    <xf numFmtId="0" fontId="9" fillId="0" borderId="8" xfId="0" applyFont="1" applyBorder="1" applyAlignment="1">
      <alignment vertical="center"/>
    </xf>
    <xf numFmtId="1" fontId="0" fillId="0" borderId="4" xfId="0" applyNumberFormat="1" applyBorder="1"/>
    <xf numFmtId="43" fontId="0" fillId="0" borderId="4" xfId="1" applyFont="1" applyBorder="1" applyAlignment="1">
      <alignment wrapText="1"/>
    </xf>
    <xf numFmtId="164" fontId="11" fillId="0" borderId="4" xfId="6" applyNumberFormat="1" applyFont="1" applyBorder="1" applyAlignment="1">
      <alignment horizontal="right" wrapText="1"/>
    </xf>
    <xf numFmtId="0" fontId="0" fillId="3" borderId="4" xfId="0" applyFill="1" applyBorder="1"/>
    <xf numFmtId="43" fontId="0" fillId="3" borderId="4" xfId="0" applyNumberFormat="1" applyFill="1" applyBorder="1"/>
    <xf numFmtId="0" fontId="9" fillId="4" borderId="0" xfId="0" applyFont="1" applyFill="1"/>
    <xf numFmtId="43" fontId="0" fillId="0" borderId="0" xfId="0" applyNumberFormat="1"/>
    <xf numFmtId="43" fontId="9" fillId="0" borderId="5" xfId="1" applyFont="1" applyBorder="1"/>
    <xf numFmtId="43" fontId="9" fillId="0" borderId="9" xfId="1" applyFont="1" applyBorder="1"/>
    <xf numFmtId="43" fontId="0" fillId="3" borderId="0" xfId="0" applyNumberFormat="1" applyFill="1"/>
    <xf numFmtId="0" fontId="12" fillId="0" borderId="0" xfId="0" applyFont="1"/>
    <xf numFmtId="0" fontId="1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8" fillId="0" borderId="4" xfId="0" applyFont="1" applyBorder="1"/>
    <xf numFmtId="39" fontId="18" fillId="0" borderId="4" xfId="0" applyNumberFormat="1" applyFont="1" applyBorder="1"/>
    <xf numFmtId="37" fontId="18" fillId="0" borderId="4" xfId="0" applyNumberFormat="1" applyFont="1" applyBorder="1" applyAlignment="1">
      <alignment horizontal="center"/>
    </xf>
    <xf numFmtId="43" fontId="18" fillId="0" borderId="4" xfId="1" applyFont="1" applyBorder="1"/>
    <xf numFmtId="43" fontId="18" fillId="0" borderId="4" xfId="0" applyNumberFormat="1" applyFont="1" applyBorder="1"/>
    <xf numFmtId="0" fontId="18" fillId="0" borderId="4" xfId="0" applyFont="1" applyBorder="1" applyAlignment="1">
      <alignment horizontal="center"/>
    </xf>
    <xf numFmtId="43" fontId="3" fillId="0" borderId="9" xfId="1" applyFont="1" applyBorder="1"/>
    <xf numFmtId="0" fontId="12" fillId="3" borderId="0" xfId="0" applyFont="1" applyFill="1" applyAlignment="1">
      <alignment horizontal="right"/>
    </xf>
    <xf numFmtId="0" fontId="12" fillId="3" borderId="0" xfId="0" applyFont="1" applyFill="1"/>
    <xf numFmtId="43" fontId="12" fillId="3" borderId="0" xfId="0" applyNumberFormat="1" applyFont="1" applyFill="1"/>
    <xf numFmtId="165" fontId="12" fillId="3" borderId="0" xfId="0" applyNumberFormat="1" applyFont="1" applyFill="1"/>
    <xf numFmtId="165" fontId="12" fillId="0" borderId="0" xfId="0" applyNumberFormat="1" applyFont="1"/>
    <xf numFmtId="0" fontId="17" fillId="0" borderId="0" xfId="0" applyFont="1"/>
    <xf numFmtId="43" fontId="12" fillId="0" borderId="0" xfId="1" applyFont="1"/>
    <xf numFmtId="0" fontId="19" fillId="0" borderId="0" xfId="0" applyFont="1"/>
    <xf numFmtId="43" fontId="17" fillId="3" borderId="7" xfId="1" applyFont="1" applyFill="1" applyBorder="1"/>
    <xf numFmtId="43" fontId="17" fillId="3" borderId="0" xfId="1" applyFont="1" applyFill="1" applyBorder="1"/>
    <xf numFmtId="43" fontId="12" fillId="0" borderId="0" xfId="0" applyNumberFormat="1" applyFont="1"/>
    <xf numFmtId="43" fontId="3" fillId="0" borderId="3" xfId="0" applyNumberFormat="1" applyFont="1" applyBorder="1"/>
    <xf numFmtId="43" fontId="18" fillId="0" borderId="3" xfId="1" applyFont="1" applyBorder="1"/>
    <xf numFmtId="0" fontId="20" fillId="0" borderId="4" xfId="0" applyFont="1" applyBorder="1" applyAlignment="1">
      <alignment horizontal="center"/>
    </xf>
    <xf numFmtId="0" fontId="20" fillId="0" borderId="8" xfId="0" applyFont="1" applyBorder="1"/>
    <xf numFmtId="0" fontId="20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9" fillId="0" borderId="4" xfId="0" applyFont="1" applyBorder="1"/>
    <xf numFmtId="43" fontId="16" fillId="0" borderId="4" xfId="1" applyFont="1" applyBorder="1" applyAlignment="1"/>
    <xf numFmtId="43" fontId="16" fillId="0" borderId="1" xfId="1" applyFont="1" applyBorder="1" applyAlignment="1"/>
    <xf numFmtId="0" fontId="19" fillId="0" borderId="4" xfId="0" applyFont="1" applyBorder="1" applyAlignment="1">
      <alignment wrapText="1"/>
    </xf>
    <xf numFmtId="43" fontId="16" fillId="0" borderId="4" xfId="1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43" fontId="16" fillId="0" borderId="0" xfId="1" applyFont="1" applyBorder="1" applyAlignment="1">
      <alignment horizontal="center"/>
    </xf>
    <xf numFmtId="16" fontId="16" fillId="0" borderId="4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43" fontId="19" fillId="0" borderId="8" xfId="1" applyFont="1" applyBorder="1"/>
    <xf numFmtId="43" fontId="19" fillId="0" borderId="7" xfId="1" applyFont="1" applyBorder="1"/>
    <xf numFmtId="0" fontId="16" fillId="0" borderId="1" xfId="0" applyFont="1" applyBorder="1" applyAlignment="1">
      <alignment horizontal="center"/>
    </xf>
    <xf numFmtId="43" fontId="16" fillId="0" borderId="4" xfId="1" applyFont="1" applyBorder="1"/>
    <xf numFmtId="43" fontId="19" fillId="0" borderId="0" xfId="0" applyNumberFormat="1" applyFont="1"/>
    <xf numFmtId="0" fontId="19" fillId="3" borderId="0" xfId="0" applyFont="1" applyFill="1"/>
    <xf numFmtId="0" fontId="19" fillId="0" borderId="0" xfId="0" applyFont="1" applyAlignment="1">
      <alignment horizontal="center"/>
    </xf>
    <xf numFmtId="0" fontId="16" fillId="0" borderId="0" xfId="0" applyFont="1"/>
    <xf numFmtId="43" fontId="16" fillId="0" borderId="0" xfId="1" applyFont="1"/>
    <xf numFmtId="43" fontId="19" fillId="0" borderId="0" xfId="1" applyFont="1"/>
    <xf numFmtId="165" fontId="19" fillId="0" borderId="0" xfId="0" applyNumberFormat="1" applyFont="1"/>
    <xf numFmtId="43" fontId="19" fillId="0" borderId="4" xfId="1" applyFont="1" applyBorder="1"/>
    <xf numFmtId="0" fontId="0" fillId="5" borderId="0" xfId="0" applyFill="1" applyProtection="1">
      <protection locked="0"/>
    </xf>
    <xf numFmtId="17" fontId="22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0" fillId="0" borderId="4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7">
    <cellStyle name="Comma" xfId="1" builtinId="3"/>
    <cellStyle name="Normal" xfId="0" builtinId="0"/>
    <cellStyle name="Normal_lgc eco dec 21" xfId="2" xr:uid="{00000000-0005-0000-0000-000002000000}"/>
    <cellStyle name="Normal_LGCs_1" xfId="6" xr:uid="{00000000-0005-0000-0000-000003000000}"/>
    <cellStyle name="Normal_Sheet12" xfId="3" xr:uid="{00000000-0005-0000-0000-000004000000}"/>
    <cellStyle name="Normal_states eco dec 21" xfId="4" xr:uid="{00000000-0005-0000-0000-000005000000}"/>
    <cellStyle name="Normal_TOTALDATA_1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8</v>
      </c>
      <c r="C1">
        <f ca="1">YEAR(NOW())</f>
        <v>2023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13" t="e">
        <f>IF(G5=1,F5-1,F5)</f>
        <v>#REF!</v>
      </c>
      <c r="C5" s="113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14" t="e">
        <f>LOOKUP(C5,A8:B19)</f>
        <v>#REF!</v>
      </c>
      <c r="F6" s="114" t="e">
        <f>IF(G5=1,LOOKUP(G5,E8:F19),LOOKUP(G5,A8:B19))</f>
        <v>#REF!</v>
      </c>
    </row>
    <row r="8" spans="1:8">
      <c r="A8">
        <v>1</v>
      </c>
      <c r="B8" s="115" t="e">
        <f>D8&amp;"-"&amp;RIGHT(B$5,2)</f>
        <v>#REF!</v>
      </c>
      <c r="D8" s="116" t="s">
        <v>5</v>
      </c>
      <c r="E8">
        <v>1</v>
      </c>
      <c r="F8" s="115" t="e">
        <f>D8&amp;"-"&amp;RIGHT(F$5,2)</f>
        <v>#REF!</v>
      </c>
    </row>
    <row r="9" spans="1:8">
      <c r="A9">
        <v>2</v>
      </c>
      <c r="B9" s="115" t="e">
        <f t="shared" ref="B9:B19" si="0">D9&amp;"-"&amp;RIGHT(B$5,2)</f>
        <v>#REF!</v>
      </c>
      <c r="D9" s="116" t="s">
        <v>6</v>
      </c>
      <c r="E9">
        <v>2</v>
      </c>
      <c r="F9" s="115" t="e">
        <f t="shared" ref="F9:F19" si="1">D9&amp;"-"&amp;RIGHT(F$5,2)</f>
        <v>#REF!</v>
      </c>
    </row>
    <row r="10" spans="1:8">
      <c r="A10">
        <v>3</v>
      </c>
      <c r="B10" s="115" t="e">
        <f t="shared" si="0"/>
        <v>#REF!</v>
      </c>
      <c r="D10" s="116" t="s">
        <v>7</v>
      </c>
      <c r="E10">
        <v>3</v>
      </c>
      <c r="F10" s="115" t="e">
        <f t="shared" si="1"/>
        <v>#REF!</v>
      </c>
    </row>
    <row r="11" spans="1:8">
      <c r="A11">
        <v>4</v>
      </c>
      <c r="B11" s="115" t="e">
        <f t="shared" si="0"/>
        <v>#REF!</v>
      </c>
      <c r="D11" s="116" t="s">
        <v>8</v>
      </c>
      <c r="E11">
        <v>4</v>
      </c>
      <c r="F11" s="115" t="e">
        <f t="shared" si="1"/>
        <v>#REF!</v>
      </c>
    </row>
    <row r="12" spans="1:8">
      <c r="A12">
        <v>5</v>
      </c>
      <c r="B12" s="115" t="e">
        <f t="shared" si="0"/>
        <v>#REF!</v>
      </c>
      <c r="D12" s="116" t="s">
        <v>9</v>
      </c>
      <c r="E12">
        <v>5</v>
      </c>
      <c r="F12" s="115" t="e">
        <f t="shared" si="1"/>
        <v>#REF!</v>
      </c>
    </row>
    <row r="13" spans="1:8">
      <c r="A13">
        <v>6</v>
      </c>
      <c r="B13" s="115" t="e">
        <f t="shared" si="0"/>
        <v>#REF!</v>
      </c>
      <c r="D13" s="116" t="s">
        <v>10</v>
      </c>
      <c r="E13">
        <v>6</v>
      </c>
      <c r="F13" s="115" t="e">
        <f t="shared" si="1"/>
        <v>#REF!</v>
      </c>
    </row>
    <row r="14" spans="1:8">
      <c r="A14">
        <v>7</v>
      </c>
      <c r="B14" s="115" t="e">
        <f t="shared" si="0"/>
        <v>#REF!</v>
      </c>
      <c r="D14" s="116" t="s">
        <v>11</v>
      </c>
      <c r="E14">
        <v>7</v>
      </c>
      <c r="F14" s="115" t="e">
        <f t="shared" si="1"/>
        <v>#REF!</v>
      </c>
    </row>
    <row r="15" spans="1:8">
      <c r="A15">
        <v>8</v>
      </c>
      <c r="B15" s="115" t="e">
        <f t="shared" si="0"/>
        <v>#REF!</v>
      </c>
      <c r="D15" s="116" t="s">
        <v>12</v>
      </c>
      <c r="E15">
        <v>8</v>
      </c>
      <c r="F15" s="115" t="e">
        <f t="shared" si="1"/>
        <v>#REF!</v>
      </c>
    </row>
    <row r="16" spans="1:8">
      <c r="A16">
        <v>9</v>
      </c>
      <c r="B16" s="115" t="e">
        <f t="shared" si="0"/>
        <v>#REF!</v>
      </c>
      <c r="D16" s="116" t="s">
        <v>13</v>
      </c>
      <c r="E16">
        <v>9</v>
      </c>
      <c r="F16" s="115" t="e">
        <f t="shared" si="1"/>
        <v>#REF!</v>
      </c>
    </row>
    <row r="17" spans="1:6">
      <c r="A17">
        <v>10</v>
      </c>
      <c r="B17" s="115" t="e">
        <f t="shared" si="0"/>
        <v>#REF!</v>
      </c>
      <c r="D17" s="116" t="s">
        <v>14</v>
      </c>
      <c r="E17">
        <v>10</v>
      </c>
      <c r="F17" s="115" t="e">
        <f t="shared" si="1"/>
        <v>#REF!</v>
      </c>
    </row>
    <row r="18" spans="1:6">
      <c r="A18">
        <v>11</v>
      </c>
      <c r="B18" s="115" t="e">
        <f t="shared" si="0"/>
        <v>#REF!</v>
      </c>
      <c r="D18" s="116" t="s">
        <v>15</v>
      </c>
      <c r="E18">
        <v>11</v>
      </c>
      <c r="F18" s="115" t="e">
        <f t="shared" si="1"/>
        <v>#REF!</v>
      </c>
    </row>
    <row r="19" spans="1:6">
      <c r="A19">
        <v>12</v>
      </c>
      <c r="B19" s="115" t="e">
        <f t="shared" si="0"/>
        <v>#REF!</v>
      </c>
      <c r="D19" s="116" t="s">
        <v>16</v>
      </c>
      <c r="E19">
        <v>12</v>
      </c>
      <c r="F19" s="115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K44"/>
  <sheetViews>
    <sheetView topLeftCell="D21" zoomScale="70" zoomScaleNormal="70" workbookViewId="0">
      <selection activeCell="K28" sqref="K28:K34"/>
    </sheetView>
  </sheetViews>
  <sheetFormatPr defaultColWidth="9.109375" defaultRowHeight="21"/>
  <cols>
    <col min="1" max="1" width="6.33203125" style="79" customWidth="1"/>
    <col min="2" max="2" width="40.88671875" style="79" customWidth="1"/>
    <col min="3" max="4" width="35.109375" style="79" customWidth="1"/>
    <col min="5" max="5" width="39" style="79" customWidth="1"/>
    <col min="6" max="6" width="38.44140625" style="79" customWidth="1"/>
    <col min="7" max="7" width="36" style="79" customWidth="1"/>
    <col min="8" max="8" width="34.109375" style="79" customWidth="1"/>
    <col min="9" max="9" width="31" style="79" customWidth="1"/>
    <col min="10" max="10" width="30.6640625" style="79" customWidth="1"/>
    <col min="11" max="11" width="27" style="79" bestFit="1" customWidth="1"/>
    <col min="12" max="16384" width="9.109375" style="79"/>
  </cols>
  <sheetData>
    <row r="1" spans="1:10" ht="30" customHeight="1">
      <c r="A1" s="119" t="s">
        <v>17</v>
      </c>
      <c r="B1" s="120"/>
      <c r="C1" s="120"/>
      <c r="D1" s="120"/>
      <c r="E1" s="120"/>
      <c r="F1" s="120"/>
      <c r="G1" s="120"/>
      <c r="H1" s="121"/>
    </row>
    <row r="2" spans="1:10" ht="30" customHeight="1">
      <c r="A2" s="119" t="s">
        <v>18</v>
      </c>
      <c r="B2" s="120"/>
      <c r="C2" s="120"/>
      <c r="D2" s="120"/>
      <c r="E2" s="120"/>
      <c r="F2" s="120"/>
      <c r="G2" s="120"/>
      <c r="H2" s="121"/>
    </row>
    <row r="3" spans="1:10" ht="30" customHeight="1">
      <c r="A3" s="119" t="s">
        <v>19</v>
      </c>
      <c r="B3" s="120"/>
      <c r="C3" s="120"/>
      <c r="D3" s="120"/>
      <c r="E3" s="120"/>
      <c r="F3" s="120"/>
      <c r="G3" s="120"/>
      <c r="H3" s="121"/>
    </row>
    <row r="4" spans="1:10" ht="25.5" customHeight="1">
      <c r="A4" s="122" t="s">
        <v>20</v>
      </c>
      <c r="B4" s="122"/>
      <c r="C4" s="122"/>
      <c r="D4" s="122"/>
      <c r="E4" s="122"/>
      <c r="F4" s="122"/>
      <c r="G4" s="123"/>
      <c r="H4" s="122"/>
    </row>
    <row r="5" spans="1:10" ht="83.25" customHeight="1">
      <c r="A5" s="86" t="s">
        <v>21</v>
      </c>
      <c r="B5" s="87" t="s">
        <v>22</v>
      </c>
      <c r="C5" s="87" t="s">
        <v>23</v>
      </c>
      <c r="D5" s="88" t="s">
        <v>24</v>
      </c>
      <c r="E5" s="88" t="s">
        <v>25</v>
      </c>
      <c r="F5" s="88" t="s">
        <v>26</v>
      </c>
      <c r="G5" s="85" t="s">
        <v>27</v>
      </c>
      <c r="H5" s="85" t="s">
        <v>28</v>
      </c>
    </row>
    <row r="6" spans="1:10" ht="30" customHeight="1">
      <c r="A6" s="89"/>
      <c r="B6" s="89"/>
      <c r="C6" s="117" t="s">
        <v>29</v>
      </c>
      <c r="D6" s="117" t="s">
        <v>29</v>
      </c>
      <c r="E6" s="117" t="s">
        <v>29</v>
      </c>
      <c r="F6" s="117" t="s">
        <v>29</v>
      </c>
      <c r="G6" s="117" t="s">
        <v>29</v>
      </c>
      <c r="H6" s="117" t="s">
        <v>29</v>
      </c>
    </row>
    <row r="7" spans="1:10" ht="30" customHeight="1">
      <c r="A7" s="90">
        <v>1</v>
      </c>
      <c r="B7" s="90" t="s">
        <v>30</v>
      </c>
      <c r="C7" s="91">
        <v>261685777642.05499</v>
      </c>
      <c r="D7" s="92">
        <v>67113107175.3657</v>
      </c>
      <c r="E7" s="92">
        <v>2155570075.3049998</v>
      </c>
      <c r="F7" s="92">
        <v>306682683.75340003</v>
      </c>
      <c r="G7" s="92">
        <v>37741133939.511002</v>
      </c>
      <c r="H7" s="91">
        <f>C7+D7+E7+F7+G7</f>
        <v>369002271515.99011</v>
      </c>
      <c r="I7" s="110"/>
      <c r="J7" s="110"/>
    </row>
    <row r="8" spans="1:10" ht="30" customHeight="1">
      <c r="A8" s="90">
        <v>2</v>
      </c>
      <c r="B8" s="90" t="s">
        <v>31</v>
      </c>
      <c r="C8" s="91">
        <v>132730523511.688</v>
      </c>
      <c r="D8" s="91">
        <v>34040664839.1376</v>
      </c>
      <c r="E8" s="91">
        <v>7185233584.3500004</v>
      </c>
      <c r="F8" s="91">
        <v>155553555.61669999</v>
      </c>
      <c r="G8" s="91">
        <v>125803779798.37</v>
      </c>
      <c r="H8" s="91">
        <f t="shared" ref="H8:H21" si="0">C8+D8+E8+F8+G8</f>
        <v>299915755289.16229</v>
      </c>
      <c r="I8" s="110"/>
    </row>
    <row r="9" spans="1:10" ht="30" customHeight="1">
      <c r="A9" s="90">
        <v>3</v>
      </c>
      <c r="B9" s="90" t="s">
        <v>32</v>
      </c>
      <c r="C9" s="91">
        <v>102329670072.634</v>
      </c>
      <c r="D9" s="91">
        <v>26243925736.759998</v>
      </c>
      <c r="E9" s="91">
        <v>5029663509.0450001</v>
      </c>
      <c r="F9" s="91">
        <v>119925271.1716</v>
      </c>
      <c r="G9" s="91">
        <v>88062645858.858994</v>
      </c>
      <c r="H9" s="91">
        <f t="shared" si="0"/>
        <v>221785830448.4696</v>
      </c>
      <c r="I9" s="110"/>
      <c r="J9" s="110"/>
    </row>
    <row r="10" spans="1:10" ht="30" customHeight="1">
      <c r="A10" s="90">
        <v>4</v>
      </c>
      <c r="B10" s="90" t="s">
        <v>33</v>
      </c>
      <c r="C10" s="91">
        <v>22797945514.9212</v>
      </c>
      <c r="D10" s="91">
        <v>19036437595.016399</v>
      </c>
      <c r="E10" s="91">
        <v>0</v>
      </c>
      <c r="F10" s="91">
        <v>57231600.938199997</v>
      </c>
      <c r="G10" s="91">
        <v>0</v>
      </c>
      <c r="H10" s="91">
        <f t="shared" si="0"/>
        <v>41891614710.875801</v>
      </c>
      <c r="I10" s="111"/>
      <c r="J10" s="111"/>
    </row>
    <row r="11" spans="1:10" ht="30" customHeight="1">
      <c r="A11" s="90">
        <v>5</v>
      </c>
      <c r="B11" s="90" t="s">
        <v>34</v>
      </c>
      <c r="C11" s="91">
        <v>9840783100.6119995</v>
      </c>
      <c r="D11" s="91">
        <v>0</v>
      </c>
      <c r="E11" s="91">
        <v>0</v>
      </c>
      <c r="F11" s="91">
        <v>0</v>
      </c>
      <c r="G11" s="91">
        <v>927402991.34000003</v>
      </c>
      <c r="H11" s="91">
        <f t="shared" si="0"/>
        <v>10768186091.952</v>
      </c>
    </row>
    <row r="12" spans="1:10" ht="30" customHeight="1">
      <c r="A12" s="90">
        <v>6</v>
      </c>
      <c r="B12" s="93" t="s">
        <v>35</v>
      </c>
      <c r="C12" s="91">
        <v>13137835742.07</v>
      </c>
      <c r="D12" s="91">
        <v>0</v>
      </c>
      <c r="E12" s="91">
        <v>598769465.36000001</v>
      </c>
      <c r="F12" s="91"/>
      <c r="G12" s="91">
        <v>9880481871.0599995</v>
      </c>
      <c r="H12" s="91">
        <f t="shared" si="0"/>
        <v>23617087078.489998</v>
      </c>
      <c r="I12" s="110"/>
    </row>
    <row r="13" spans="1:10" ht="30" customHeight="1">
      <c r="A13" s="90">
        <v>7</v>
      </c>
      <c r="B13" s="93" t="s">
        <v>36</v>
      </c>
      <c r="C13" s="91">
        <v>3852573784.1300001</v>
      </c>
      <c r="D13" s="91">
        <v>0</v>
      </c>
      <c r="E13" s="91">
        <v>0</v>
      </c>
      <c r="F13" s="91">
        <v>0</v>
      </c>
      <c r="G13" s="91">
        <v>0</v>
      </c>
      <c r="H13" s="91">
        <f t="shared" si="0"/>
        <v>3852573784.1300001</v>
      </c>
      <c r="I13" s="110"/>
    </row>
    <row r="14" spans="1:10" ht="43.2" customHeight="1">
      <c r="A14" s="90">
        <v>8</v>
      </c>
      <c r="B14" s="93" t="s">
        <v>37</v>
      </c>
      <c r="C14" s="91">
        <v>100000000</v>
      </c>
      <c r="D14" s="91">
        <v>0</v>
      </c>
      <c r="E14" s="91">
        <v>0</v>
      </c>
      <c r="F14" s="91">
        <v>0</v>
      </c>
      <c r="G14" s="91">
        <v>0</v>
      </c>
      <c r="H14" s="91">
        <f t="shared" si="0"/>
        <v>100000000</v>
      </c>
    </row>
    <row r="15" spans="1:10" ht="48" customHeight="1">
      <c r="A15" s="90">
        <v>9</v>
      </c>
      <c r="B15" s="93" t="s">
        <v>38</v>
      </c>
      <c r="C15" s="91">
        <v>2952771383.3299999</v>
      </c>
      <c r="D15" s="91">
        <v>0</v>
      </c>
      <c r="E15" s="91">
        <v>0</v>
      </c>
      <c r="F15" s="91">
        <v>0</v>
      </c>
      <c r="G15" s="91">
        <v>0</v>
      </c>
      <c r="H15" s="91">
        <f t="shared" si="0"/>
        <v>2952771383.3299999</v>
      </c>
    </row>
    <row r="16" spans="1:10" ht="42">
      <c r="A16" s="90">
        <v>10</v>
      </c>
      <c r="B16" s="93" t="s">
        <v>39</v>
      </c>
      <c r="C16" s="94">
        <v>28741136070</v>
      </c>
      <c r="D16" s="91">
        <v>0</v>
      </c>
      <c r="E16" s="91">
        <v>0</v>
      </c>
      <c r="F16" s="91">
        <v>0</v>
      </c>
      <c r="G16" s="91">
        <v>0</v>
      </c>
      <c r="H16" s="91">
        <f t="shared" si="0"/>
        <v>28741136070</v>
      </c>
    </row>
    <row r="17" spans="1:11" ht="60" customHeight="1">
      <c r="A17" s="90">
        <v>11</v>
      </c>
      <c r="B17" s="93" t="s">
        <v>40</v>
      </c>
      <c r="C17" s="94">
        <v>48002122784.970001</v>
      </c>
      <c r="D17" s="91">
        <v>0</v>
      </c>
      <c r="E17" s="91">
        <v>0</v>
      </c>
      <c r="F17" s="91">
        <v>0</v>
      </c>
      <c r="G17" s="91">
        <v>0</v>
      </c>
      <c r="H17" s="91">
        <f t="shared" si="0"/>
        <v>48002122784.970001</v>
      </c>
    </row>
    <row r="18" spans="1:11" ht="60" customHeight="1">
      <c r="A18" s="90">
        <v>12</v>
      </c>
      <c r="B18" s="93" t="s">
        <v>41</v>
      </c>
      <c r="C18" s="94">
        <v>7452390051.1199999</v>
      </c>
      <c r="D18" s="91">
        <v>0</v>
      </c>
      <c r="E18" s="91">
        <v>0</v>
      </c>
      <c r="F18" s="91">
        <v>0</v>
      </c>
      <c r="G18" s="91">
        <v>0</v>
      </c>
      <c r="H18" s="91">
        <f t="shared" si="0"/>
        <v>7452390051.1199999</v>
      </c>
    </row>
    <row r="19" spans="1:11" ht="60" customHeight="1">
      <c r="A19" s="90">
        <v>13</v>
      </c>
      <c r="B19" s="93" t="s">
        <v>42</v>
      </c>
      <c r="C19" s="94">
        <v>50000000000</v>
      </c>
      <c r="D19" s="91">
        <v>0</v>
      </c>
      <c r="E19" s="91">
        <v>0</v>
      </c>
      <c r="F19" s="91">
        <v>0</v>
      </c>
      <c r="G19" s="91">
        <v>0</v>
      </c>
      <c r="H19" s="91">
        <f t="shared" si="0"/>
        <v>50000000000</v>
      </c>
    </row>
    <row r="20" spans="1:11" ht="64.5" customHeight="1">
      <c r="A20" s="90">
        <v>14</v>
      </c>
      <c r="B20" s="93" t="s">
        <v>43</v>
      </c>
      <c r="C20" s="94">
        <v>18163078852.380001</v>
      </c>
      <c r="D20" s="91">
        <v>0</v>
      </c>
      <c r="E20" s="91">
        <v>0</v>
      </c>
      <c r="F20" s="91">
        <v>0</v>
      </c>
      <c r="G20" s="91">
        <v>0</v>
      </c>
      <c r="H20" s="91">
        <f t="shared" si="0"/>
        <v>18163078852.380001</v>
      </c>
    </row>
    <row r="21" spans="1:11" ht="50.25" customHeight="1">
      <c r="A21" s="90">
        <v>15</v>
      </c>
      <c r="B21" s="93" t="s">
        <v>44</v>
      </c>
      <c r="C21" s="94">
        <v>0</v>
      </c>
      <c r="D21" s="91">
        <v>0</v>
      </c>
      <c r="E21" s="91">
        <v>0</v>
      </c>
      <c r="F21" s="91">
        <v>0</v>
      </c>
      <c r="G21" s="91">
        <v>7781677100.9300003</v>
      </c>
      <c r="H21" s="91">
        <f t="shared" si="0"/>
        <v>7781677100.9300003</v>
      </c>
    </row>
    <row r="22" spans="1:11" ht="31.5" customHeight="1">
      <c r="A22" s="90"/>
      <c r="B22" s="95" t="s">
        <v>45</v>
      </c>
      <c r="C22" s="94">
        <f>SUM(C7:C21)</f>
        <v>701786608509.91016</v>
      </c>
      <c r="D22" s="94">
        <f>SUM(D7:D21)</f>
        <v>146434135346.27969</v>
      </c>
      <c r="E22" s="94">
        <f t="shared" ref="E22:H22" si="1">SUM(E7:E21)</f>
        <v>14969236634.060001</v>
      </c>
      <c r="F22" s="94">
        <f t="shared" si="1"/>
        <v>639393111.4799</v>
      </c>
      <c r="G22" s="94">
        <f t="shared" si="1"/>
        <v>270197121560.06998</v>
      </c>
      <c r="H22" s="91">
        <f t="shared" si="1"/>
        <v>1134026495161.7996</v>
      </c>
    </row>
    <row r="23" spans="1:11" ht="30" customHeight="1">
      <c r="B23" s="96"/>
      <c r="C23" s="97"/>
      <c r="D23" s="97"/>
      <c r="E23" s="97"/>
      <c r="F23" s="97"/>
      <c r="G23" s="97"/>
      <c r="H23" s="97"/>
    </row>
    <row r="24" spans="1:11" ht="30" customHeight="1">
      <c r="A24" s="124" t="s">
        <v>46</v>
      </c>
      <c r="B24" s="124"/>
      <c r="C24" s="124"/>
      <c r="D24" s="124"/>
      <c r="E24" s="124"/>
      <c r="F24" s="124"/>
      <c r="G24" s="124"/>
      <c r="H24" s="124"/>
      <c r="I24" s="124"/>
    </row>
    <row r="25" spans="1:11" ht="36.75" customHeight="1">
      <c r="A25" s="125" t="s">
        <v>47</v>
      </c>
      <c r="B25" s="126"/>
      <c r="C25" s="126"/>
      <c r="D25" s="126"/>
      <c r="E25" s="126"/>
      <c r="F25" s="126"/>
      <c r="G25" s="126"/>
      <c r="H25" s="126"/>
      <c r="I25" s="126"/>
    </row>
    <row r="26" spans="1:11" ht="30" customHeight="1">
      <c r="A26" s="89">
        <v>0</v>
      </c>
      <c r="B26" s="89">
        <v>1</v>
      </c>
      <c r="C26" s="89">
        <v>2</v>
      </c>
      <c r="D26" s="89">
        <v>3</v>
      </c>
      <c r="E26" s="98" t="s">
        <v>48</v>
      </c>
      <c r="F26" s="89">
        <v>5</v>
      </c>
      <c r="G26" s="89">
        <v>6</v>
      </c>
      <c r="H26" s="89">
        <v>7</v>
      </c>
      <c r="I26" s="89">
        <v>8</v>
      </c>
      <c r="J26" s="89" t="s">
        <v>49</v>
      </c>
    </row>
    <row r="27" spans="1:11" ht="55.5" customHeight="1">
      <c r="A27" s="95" t="s">
        <v>21</v>
      </c>
      <c r="B27" s="95" t="s">
        <v>22</v>
      </c>
      <c r="C27" s="99" t="s">
        <v>50</v>
      </c>
      <c r="D27" s="95" t="s">
        <v>51</v>
      </c>
      <c r="E27" s="95" t="s">
        <v>52</v>
      </c>
      <c r="F27" s="100" t="s">
        <v>24</v>
      </c>
      <c r="G27" s="95" t="s">
        <v>25</v>
      </c>
      <c r="H27" s="88" t="s">
        <v>26</v>
      </c>
      <c r="I27" s="88" t="s">
        <v>27</v>
      </c>
      <c r="J27" s="95" t="s">
        <v>28</v>
      </c>
    </row>
    <row r="28" spans="1:11" ht="30" customHeight="1">
      <c r="A28" s="90"/>
      <c r="B28" s="90"/>
      <c r="C28" s="117" t="s">
        <v>29</v>
      </c>
      <c r="D28" s="117" t="s">
        <v>29</v>
      </c>
      <c r="E28" s="117" t="s">
        <v>29</v>
      </c>
      <c r="F28" s="117" t="s">
        <v>29</v>
      </c>
      <c r="G28" s="117" t="s">
        <v>29</v>
      </c>
      <c r="H28" s="117" t="s">
        <v>29</v>
      </c>
      <c r="I28" s="117" t="s">
        <v>29</v>
      </c>
      <c r="J28" s="117" t="s">
        <v>29</v>
      </c>
    </row>
    <row r="29" spans="1:11">
      <c r="A29" s="90">
        <v>1</v>
      </c>
      <c r="B29" s="90" t="s">
        <v>53</v>
      </c>
      <c r="C29" s="101">
        <v>240921796044.793</v>
      </c>
      <c r="D29" s="101">
        <v>87744966651.979797</v>
      </c>
      <c r="E29" s="101">
        <f>C29-D29</f>
        <v>153176829392.8132</v>
      </c>
      <c r="F29" s="101">
        <v>61787883409.360001</v>
      </c>
      <c r="G29" s="101">
        <v>2011865403.6199999</v>
      </c>
      <c r="H29" s="101">
        <v>282348332.6128</v>
      </c>
      <c r="I29" s="101">
        <v>35225058343.540001</v>
      </c>
      <c r="J29" s="112">
        <f>E29+F29+G29+H29+I29</f>
        <v>252483984881.94601</v>
      </c>
      <c r="K29" s="105"/>
    </row>
    <row r="30" spans="1:11">
      <c r="A30" s="90">
        <v>2</v>
      </c>
      <c r="B30" s="90" t="s">
        <v>54</v>
      </c>
      <c r="C30" s="101">
        <v>4967459712.2637997</v>
      </c>
      <c r="D30" s="101">
        <v>0</v>
      </c>
      <c r="E30" s="101">
        <f t="shared" ref="E30:E33" si="2">C30-D30</f>
        <v>4967459712.2637997</v>
      </c>
      <c r="F30" s="101">
        <v>1273976977.51</v>
      </c>
      <c r="G30" s="101">
        <v>0</v>
      </c>
      <c r="H30" s="101">
        <v>5821615.1053999998</v>
      </c>
      <c r="I30" s="101">
        <v>0</v>
      </c>
      <c r="J30" s="112">
        <f t="shared" ref="J30:J33" si="3">E30+F30+G30+H30+I30</f>
        <v>6247258304.8792</v>
      </c>
      <c r="K30" s="105"/>
    </row>
    <row r="31" spans="1:11">
      <c r="A31" s="90">
        <v>3</v>
      </c>
      <c r="B31" s="90" t="s">
        <v>55</v>
      </c>
      <c r="C31" s="101">
        <v>2483729856.1318998</v>
      </c>
      <c r="D31" s="101">
        <v>0</v>
      </c>
      <c r="E31" s="101">
        <f t="shared" si="2"/>
        <v>2483729856.1318998</v>
      </c>
      <c r="F31" s="101">
        <v>636988488.75999999</v>
      </c>
      <c r="G31" s="101">
        <v>0</v>
      </c>
      <c r="H31" s="101">
        <v>2910807.5526999999</v>
      </c>
      <c r="I31" s="101">
        <v>0</v>
      </c>
      <c r="J31" s="112">
        <f t="shared" si="3"/>
        <v>3123629152.4446001</v>
      </c>
      <c r="K31" s="105"/>
    </row>
    <row r="32" spans="1:11" ht="42">
      <c r="A32" s="90">
        <v>4</v>
      </c>
      <c r="B32" s="93" t="s">
        <v>56</v>
      </c>
      <c r="C32" s="101">
        <v>8345332316.6030998</v>
      </c>
      <c r="D32" s="101">
        <v>0</v>
      </c>
      <c r="E32" s="101">
        <f t="shared" si="2"/>
        <v>8345332316.6030998</v>
      </c>
      <c r="F32" s="101">
        <v>2140281322.22</v>
      </c>
      <c r="G32" s="101">
        <v>0</v>
      </c>
      <c r="H32" s="101">
        <v>9780313.3771000002</v>
      </c>
      <c r="I32" s="101">
        <v>0</v>
      </c>
      <c r="J32" s="112">
        <f t="shared" si="3"/>
        <v>10495393952.200199</v>
      </c>
      <c r="K32" s="105"/>
    </row>
    <row r="33" spans="1:11">
      <c r="A33" s="90">
        <v>5</v>
      </c>
      <c r="B33" s="90" t="s">
        <v>57</v>
      </c>
      <c r="C33" s="102">
        <v>4967459712.2637997</v>
      </c>
      <c r="D33" s="102">
        <v>97124889</v>
      </c>
      <c r="E33" s="101">
        <f t="shared" si="2"/>
        <v>4870334823.2637997</v>
      </c>
      <c r="F33" s="101">
        <v>1273976977.51</v>
      </c>
      <c r="G33" s="102">
        <v>143704671.69</v>
      </c>
      <c r="H33" s="102">
        <v>5821615.1053999998</v>
      </c>
      <c r="I33" s="102">
        <v>2516075595.9699998</v>
      </c>
      <c r="J33" s="112">
        <f t="shared" si="3"/>
        <v>8809913683.5391998</v>
      </c>
      <c r="K33" s="105"/>
    </row>
    <row r="34" spans="1:11">
      <c r="A34" s="90"/>
      <c r="B34" s="103" t="s">
        <v>28</v>
      </c>
      <c r="C34" s="104">
        <f>SUM(C29:C33)</f>
        <v>261685777642.05557</v>
      </c>
      <c r="D34" s="104">
        <f>SUM(D29:D33)</f>
        <v>87842091540.979797</v>
      </c>
      <c r="E34" s="104">
        <f>SUM(E29:E33)</f>
        <v>173843686101.07578</v>
      </c>
      <c r="F34" s="104">
        <f>SUM(F29:F33)</f>
        <v>67113107175.360008</v>
      </c>
      <c r="G34" s="104">
        <f t="shared" ref="G34:J34" si="4">SUM(G29:G33)</f>
        <v>2155570075.3099999</v>
      </c>
      <c r="H34" s="104">
        <f t="shared" si="4"/>
        <v>306682683.75340003</v>
      </c>
      <c r="I34" s="104">
        <f t="shared" si="4"/>
        <v>37741133939.510002</v>
      </c>
      <c r="J34" s="104">
        <f t="shared" si="4"/>
        <v>281160179975.00922</v>
      </c>
    </row>
    <row r="35" spans="1:11" ht="26.25" customHeight="1">
      <c r="E35" s="105"/>
      <c r="F35" s="106"/>
      <c r="G35" s="106"/>
    </row>
    <row r="36" spans="1:11">
      <c r="A36" s="127" t="s">
        <v>58</v>
      </c>
      <c r="B36" s="127"/>
      <c r="C36" s="127"/>
      <c r="D36" s="107"/>
      <c r="E36" s="105"/>
      <c r="F36" s="105"/>
      <c r="I36" s="111"/>
    </row>
    <row r="37" spans="1:11" ht="12.75" hidden="1" customHeight="1">
      <c r="A37" s="128" t="s">
        <v>59</v>
      </c>
      <c r="B37" s="128"/>
      <c r="C37" s="128"/>
      <c r="D37" s="128"/>
      <c r="E37" s="128"/>
      <c r="F37" s="128"/>
      <c r="G37" s="128"/>
    </row>
    <row r="38" spans="1:11">
      <c r="B38" s="108"/>
      <c r="C38" s="108"/>
      <c r="D38" s="108"/>
      <c r="E38" s="108"/>
      <c r="F38" s="108"/>
      <c r="I38" s="111"/>
      <c r="J38" s="105"/>
    </row>
    <row r="39" spans="1:11" ht="42.75" customHeight="1">
      <c r="B39" s="108"/>
      <c r="C39" s="108"/>
      <c r="D39" s="108"/>
      <c r="E39" s="108"/>
      <c r="F39" s="108"/>
    </row>
    <row r="40" spans="1:11">
      <c r="B40" s="109"/>
      <c r="C40" s="108"/>
      <c r="D40" s="108"/>
      <c r="E40" s="108"/>
      <c r="F40" s="108"/>
    </row>
    <row r="41" spans="1:11" ht="22.8">
      <c r="B41" s="110"/>
      <c r="C41" s="124" t="s">
        <v>60</v>
      </c>
      <c r="D41" s="124"/>
      <c r="E41" s="124"/>
      <c r="F41" s="124"/>
      <c r="G41" s="124"/>
    </row>
    <row r="42" spans="1:11" ht="22.8">
      <c r="B42" s="110"/>
      <c r="C42" s="124" t="s">
        <v>61</v>
      </c>
      <c r="D42" s="124"/>
      <c r="E42" s="124"/>
      <c r="F42" s="124"/>
      <c r="G42" s="124"/>
    </row>
    <row r="43" spans="1:11" ht="35.25" customHeight="1">
      <c r="B43" s="110"/>
      <c r="C43" s="124" t="s">
        <v>62</v>
      </c>
      <c r="D43" s="124"/>
      <c r="E43" s="124"/>
      <c r="F43" s="124"/>
      <c r="G43" s="124"/>
    </row>
    <row r="44" spans="1:11" ht="22.8">
      <c r="B44" s="110"/>
      <c r="C44" s="124" t="s">
        <v>63</v>
      </c>
      <c r="D44" s="124"/>
      <c r="E44" s="124"/>
      <c r="F44" s="124"/>
      <c r="G44" s="124"/>
    </row>
  </sheetData>
  <mergeCells count="12">
    <mergeCell ref="C43:G43"/>
    <mergeCell ref="C44:G44"/>
    <mergeCell ref="A25:I25"/>
    <mergeCell ref="A36:C36"/>
    <mergeCell ref="A37:G37"/>
    <mergeCell ref="C41:G41"/>
    <mergeCell ref="C42:G42"/>
    <mergeCell ref="A1:H1"/>
    <mergeCell ref="A2:H2"/>
    <mergeCell ref="A3:H3"/>
    <mergeCell ref="A4:H4"/>
    <mergeCell ref="A24:I24"/>
  </mergeCells>
  <pageMargins left="0.74803149606299202" right="0.74803149606299202" top="0.39370078740157499" bottom="0.41" header="0.511811023622047" footer="0.511811023622047"/>
  <pageSetup scale="4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A4438-0944-4D30-B997-9238593B1967}">
  <sheetPr>
    <pageSetUpPr fitToPage="1"/>
  </sheetPr>
  <dimension ref="A1:U37"/>
  <sheetViews>
    <sheetView tabSelected="1" workbookViewId="0">
      <pane xSplit="3" ySplit="1" topLeftCell="D2" activePane="bottomRight" state="frozen"/>
      <selection pane="topRight"/>
      <selection pane="bottomLeft"/>
      <selection pane="bottomRight" activeCell="J10" sqref="J10"/>
    </sheetView>
  </sheetViews>
  <sheetFormatPr defaultColWidth="8.88671875" defaultRowHeight="13.2"/>
  <cols>
    <col min="1" max="1" width="4.109375" style="62" customWidth="1"/>
    <col min="2" max="2" width="22.44140625" style="62" customWidth="1"/>
    <col min="3" max="3" width="7.44140625" style="62" customWidth="1"/>
    <col min="4" max="4" width="25.5546875" style="62" customWidth="1"/>
    <col min="5" max="5" width="19.5546875" style="62" customWidth="1"/>
    <col min="6" max="7" width="22" style="62" customWidth="1"/>
    <col min="8" max="8" width="24.109375" style="62" customWidth="1"/>
    <col min="9" max="9" width="8.88671875" style="62"/>
    <col min="10" max="10" width="16.33203125" style="62" customWidth="1"/>
    <col min="11" max="11" width="16.88671875" style="62" customWidth="1"/>
    <col min="12" max="12" width="21" style="62" customWidth="1"/>
    <col min="13" max="13" width="8.88671875" style="62"/>
    <col min="14" max="14" width="17.44140625" style="62" customWidth="1"/>
    <col min="15" max="15" width="12.33203125" style="62" customWidth="1"/>
    <col min="16" max="16" width="17.88671875" style="62" customWidth="1"/>
    <col min="17" max="18" width="8.88671875" style="62"/>
    <col min="19" max="19" width="17.88671875" style="62" customWidth="1"/>
    <col min="20" max="20" width="16.33203125" style="62" customWidth="1"/>
    <col min="21" max="21" width="17.88671875" style="62" customWidth="1"/>
    <col min="22" max="16384" width="8.88671875" style="62"/>
  </cols>
  <sheetData>
    <row r="1" spans="1:21" ht="12.75" customHeight="1">
      <c r="A1" s="3" t="s">
        <v>21</v>
      </c>
      <c r="B1" s="3" t="s">
        <v>22</v>
      </c>
      <c r="C1" s="3" t="s">
        <v>72</v>
      </c>
      <c r="D1" s="3" t="s">
        <v>52</v>
      </c>
      <c r="E1" s="3" t="s">
        <v>949</v>
      </c>
      <c r="F1" s="3" t="s">
        <v>79</v>
      </c>
      <c r="G1" s="3" t="s">
        <v>82</v>
      </c>
      <c r="H1" s="3" t="s">
        <v>84</v>
      </c>
    </row>
    <row r="2" spans="1:21" ht="30" customHeight="1">
      <c r="A2" s="65">
        <v>1</v>
      </c>
      <c r="B2" s="66" t="s">
        <v>88</v>
      </c>
      <c r="C2" s="67">
        <v>17</v>
      </c>
      <c r="D2" s="68">
        <v>2713391670.4546604</v>
      </c>
      <c r="E2" s="68">
        <v>1109673191.3615999</v>
      </c>
      <c r="F2" s="68">
        <v>55535631.752449997</v>
      </c>
      <c r="G2" s="68">
        <v>2530498962.7709999</v>
      </c>
      <c r="H2" s="84">
        <v>6409099456.3397102</v>
      </c>
      <c r="U2" s="76">
        <v>0</v>
      </c>
    </row>
    <row r="3" spans="1:21" ht="30" customHeight="1">
      <c r="A3" s="65">
        <v>2</v>
      </c>
      <c r="B3" s="66" t="s">
        <v>89</v>
      </c>
      <c r="C3" s="70">
        <v>21</v>
      </c>
      <c r="D3" s="68">
        <v>2471456640.1493602</v>
      </c>
      <c r="E3" s="68">
        <v>1038116713.5798999</v>
      </c>
      <c r="F3" s="68">
        <v>118160723.84550001</v>
      </c>
      <c r="G3" s="68">
        <v>2791781324.3857002</v>
      </c>
      <c r="H3" s="84">
        <v>6419515401.9604607</v>
      </c>
      <c r="U3" s="76">
        <v>0</v>
      </c>
    </row>
    <row r="4" spans="1:21" ht="30" customHeight="1">
      <c r="A4" s="65">
        <v>3</v>
      </c>
      <c r="B4" s="66" t="s">
        <v>90</v>
      </c>
      <c r="C4" s="70">
        <v>31</v>
      </c>
      <c r="D4" s="68">
        <v>16168886634.343288</v>
      </c>
      <c r="E4" s="68">
        <v>5044067689.6484003</v>
      </c>
      <c r="F4" s="68">
        <v>59629391.083049998</v>
      </c>
      <c r="G4" s="68">
        <v>3004984120.4193001</v>
      </c>
      <c r="H4" s="84">
        <v>24277567835.494038</v>
      </c>
      <c r="U4" s="76">
        <v>0</v>
      </c>
    </row>
    <row r="5" spans="1:21" ht="30" customHeight="1">
      <c r="A5" s="65">
        <v>4</v>
      </c>
      <c r="B5" s="66" t="s">
        <v>91</v>
      </c>
      <c r="C5" s="70">
        <v>21</v>
      </c>
      <c r="D5" s="68">
        <v>3712418730.0447297</v>
      </c>
      <c r="E5" s="68">
        <v>1319380473.2675998</v>
      </c>
      <c r="F5" s="68">
        <v>117939363.6406</v>
      </c>
      <c r="G5" s="68">
        <v>3116301146.3102999</v>
      </c>
      <c r="H5" s="84">
        <v>8266039713.2632294</v>
      </c>
      <c r="U5" s="76">
        <v>0</v>
      </c>
    </row>
    <row r="6" spans="1:21" ht="30" customHeight="1">
      <c r="A6" s="65">
        <v>5</v>
      </c>
      <c r="B6" s="66" t="s">
        <v>92</v>
      </c>
      <c r="C6" s="70">
        <v>20</v>
      </c>
      <c r="D6" s="68">
        <v>2197118935.7683501</v>
      </c>
      <c r="E6" s="68">
        <v>1234010255.8411999</v>
      </c>
      <c r="F6" s="68">
        <v>141885005.8917</v>
      </c>
      <c r="G6" s="68">
        <v>3064739913.4387999</v>
      </c>
      <c r="H6" s="84">
        <v>6637754110.9400501</v>
      </c>
      <c r="U6" s="76">
        <v>0</v>
      </c>
    </row>
    <row r="7" spans="1:21" ht="30" customHeight="1">
      <c r="A7" s="65">
        <v>6</v>
      </c>
      <c r="B7" s="66" t="s">
        <v>93</v>
      </c>
      <c r="C7" s="70">
        <v>8</v>
      </c>
      <c r="D7" s="68">
        <v>13079152213.125092</v>
      </c>
      <c r="E7" s="68">
        <v>4122728265.9784999</v>
      </c>
      <c r="F7" s="68">
        <v>52477288.033</v>
      </c>
      <c r="G7" s="68">
        <v>2443118994.9415998</v>
      </c>
      <c r="H7" s="84">
        <v>19697476762.078194</v>
      </c>
      <c r="U7" s="76">
        <v>0</v>
      </c>
    </row>
    <row r="8" spans="1:21" ht="30" customHeight="1">
      <c r="A8" s="65">
        <v>7</v>
      </c>
      <c r="B8" s="66" t="s">
        <v>94</v>
      </c>
      <c r="C8" s="70">
        <v>23</v>
      </c>
      <c r="D8" s="68">
        <v>3209730419.7698197</v>
      </c>
      <c r="E8" s="68">
        <v>1165225484.9774001</v>
      </c>
      <c r="F8" s="68">
        <v>66513182.521200001</v>
      </c>
      <c r="G8" s="68">
        <v>2973125447.0430002</v>
      </c>
      <c r="H8" s="84">
        <v>7414594534.3114204</v>
      </c>
      <c r="U8" s="76">
        <v>0</v>
      </c>
    </row>
    <row r="9" spans="1:21" ht="30" customHeight="1">
      <c r="A9" s="65">
        <v>8</v>
      </c>
      <c r="B9" s="66" t="s">
        <v>95</v>
      </c>
      <c r="C9" s="70">
        <v>27</v>
      </c>
      <c r="D9" s="68">
        <v>3596547962.8523002</v>
      </c>
      <c r="E9" s="68">
        <v>1271646887.4906001</v>
      </c>
      <c r="F9" s="68">
        <v>147374147.92449999</v>
      </c>
      <c r="G9" s="68">
        <v>3216592658.4811001</v>
      </c>
      <c r="H9" s="84">
        <v>8232161656.7485008</v>
      </c>
      <c r="U9" s="76">
        <v>0</v>
      </c>
    </row>
    <row r="10" spans="1:21" ht="30" customHeight="1">
      <c r="A10" s="65">
        <v>9</v>
      </c>
      <c r="B10" s="66" t="s">
        <v>96</v>
      </c>
      <c r="C10" s="70">
        <v>18</v>
      </c>
      <c r="D10" s="68">
        <v>1687271300.1876595</v>
      </c>
      <c r="E10" s="68">
        <v>1044823929.9404</v>
      </c>
      <c r="F10" s="68">
        <v>59639560.361050002</v>
      </c>
      <c r="G10" s="68">
        <v>2598956680.7237</v>
      </c>
      <c r="H10" s="84">
        <v>5390691471.2128105</v>
      </c>
      <c r="U10" s="76">
        <v>0</v>
      </c>
    </row>
    <row r="11" spans="1:21" ht="30" customHeight="1">
      <c r="A11" s="65">
        <v>10</v>
      </c>
      <c r="B11" s="66" t="s">
        <v>97</v>
      </c>
      <c r="C11" s="70">
        <v>25</v>
      </c>
      <c r="D11" s="68">
        <v>26943111868.852928</v>
      </c>
      <c r="E11" s="68">
        <v>7943351981.5272007</v>
      </c>
      <c r="F11" s="68">
        <v>60219314.7038</v>
      </c>
      <c r="G11" s="68">
        <v>3813616380.5096998</v>
      </c>
      <c r="H11" s="84">
        <v>38760299545.59362</v>
      </c>
      <c r="U11" s="76">
        <v>0</v>
      </c>
    </row>
    <row r="12" spans="1:21" ht="30" customHeight="1">
      <c r="A12" s="65">
        <v>11</v>
      </c>
      <c r="B12" s="66" t="s">
        <v>98</v>
      </c>
      <c r="C12" s="70">
        <v>13</v>
      </c>
      <c r="D12" s="68">
        <v>2381742110.4426899</v>
      </c>
      <c r="E12" s="68">
        <v>929286477.1918</v>
      </c>
      <c r="F12" s="68">
        <v>106119895.112</v>
      </c>
      <c r="G12" s="68">
        <v>2463070794.8511</v>
      </c>
      <c r="H12" s="84">
        <v>5880219277.5975895</v>
      </c>
      <c r="U12" s="76">
        <v>0</v>
      </c>
    </row>
    <row r="13" spans="1:21" ht="30" customHeight="1">
      <c r="A13" s="65">
        <v>12</v>
      </c>
      <c r="B13" s="66" t="s">
        <v>99</v>
      </c>
      <c r="C13" s="70">
        <v>18</v>
      </c>
      <c r="D13" s="68">
        <v>4199145444.1068401</v>
      </c>
      <c r="E13" s="68">
        <v>1649405187.1603999</v>
      </c>
      <c r="F13" s="68">
        <v>55456149.082649998</v>
      </c>
      <c r="G13" s="68">
        <v>2944209768.2883</v>
      </c>
      <c r="H13" s="84">
        <v>8848216548.6381893</v>
      </c>
      <c r="U13" s="76">
        <v>0</v>
      </c>
    </row>
    <row r="14" spans="1:21" ht="30" customHeight="1">
      <c r="A14" s="65">
        <v>13</v>
      </c>
      <c r="B14" s="66" t="s">
        <v>100</v>
      </c>
      <c r="C14" s="70">
        <v>16</v>
      </c>
      <c r="D14" s="68">
        <v>1722438876.5753198</v>
      </c>
      <c r="E14" s="68">
        <v>935738544.56439996</v>
      </c>
      <c r="F14" s="68">
        <v>106060012.2738</v>
      </c>
      <c r="G14" s="68">
        <v>2470496750.0826998</v>
      </c>
      <c r="H14" s="84">
        <v>5234734183.4962196</v>
      </c>
      <c r="U14" s="76">
        <v>0</v>
      </c>
    </row>
    <row r="15" spans="1:21" ht="30" customHeight="1">
      <c r="A15" s="65">
        <v>14</v>
      </c>
      <c r="B15" s="66" t="s">
        <v>101</v>
      </c>
      <c r="C15" s="70">
        <v>17</v>
      </c>
      <c r="D15" s="68">
        <v>2800396257.8273201</v>
      </c>
      <c r="E15" s="68">
        <v>1070991593.1512001</v>
      </c>
      <c r="F15" s="68">
        <v>119289415.31550001</v>
      </c>
      <c r="G15" s="68">
        <v>2751428837.2104001</v>
      </c>
      <c r="H15" s="84">
        <v>6742106103.5044193</v>
      </c>
      <c r="U15" s="76">
        <v>0</v>
      </c>
    </row>
    <row r="16" spans="1:21" ht="30" customHeight="1">
      <c r="A16" s="65">
        <v>15</v>
      </c>
      <c r="B16" s="66" t="s">
        <v>102</v>
      </c>
      <c r="C16" s="70">
        <v>11</v>
      </c>
      <c r="D16" s="68">
        <v>1663085841.50824</v>
      </c>
      <c r="E16" s="68">
        <v>971373104.54229999</v>
      </c>
      <c r="F16" s="68">
        <v>111727638.5077</v>
      </c>
      <c r="G16" s="68">
        <v>2426907885.2391</v>
      </c>
      <c r="H16" s="84">
        <v>5173094469.7973404</v>
      </c>
      <c r="U16" s="76">
        <v>0</v>
      </c>
    </row>
    <row r="17" spans="1:21" ht="30" customHeight="1">
      <c r="A17" s="65">
        <v>16</v>
      </c>
      <c r="B17" s="66" t="s">
        <v>103</v>
      </c>
      <c r="C17" s="70">
        <v>27</v>
      </c>
      <c r="D17" s="68">
        <v>2418194659.0204601</v>
      </c>
      <c r="E17" s="68">
        <v>1322629962.3965998</v>
      </c>
      <c r="F17" s="68">
        <v>61663846.28655</v>
      </c>
      <c r="G17" s="68">
        <v>2871923663.3464999</v>
      </c>
      <c r="H17" s="84">
        <v>6674412131.0501099</v>
      </c>
      <c r="U17" s="76">
        <v>0</v>
      </c>
    </row>
    <row r="18" spans="1:21" ht="30" customHeight="1">
      <c r="A18" s="65">
        <v>17</v>
      </c>
      <c r="B18" s="66" t="s">
        <v>104</v>
      </c>
      <c r="C18" s="70">
        <v>27</v>
      </c>
      <c r="D18" s="68">
        <v>3423631260.9391704</v>
      </c>
      <c r="E18" s="68">
        <v>1156283131.1920998</v>
      </c>
      <c r="F18" s="68">
        <v>132650373.7581</v>
      </c>
      <c r="G18" s="68">
        <v>3235640029.1592002</v>
      </c>
      <c r="H18" s="84">
        <v>7948204795.0485706</v>
      </c>
      <c r="U18" s="76">
        <v>0</v>
      </c>
    </row>
    <row r="19" spans="1:21" ht="30" customHeight="1">
      <c r="A19" s="65">
        <v>18</v>
      </c>
      <c r="B19" s="66" t="s">
        <v>105</v>
      </c>
      <c r="C19" s="70">
        <v>23</v>
      </c>
      <c r="D19" s="68">
        <v>2178459900.5437403</v>
      </c>
      <c r="E19" s="68">
        <v>1386373768.8141</v>
      </c>
      <c r="F19" s="68">
        <v>155415341.48140001</v>
      </c>
      <c r="G19" s="68">
        <v>3589185307.204</v>
      </c>
      <c r="H19" s="84">
        <v>7309434318.0432396</v>
      </c>
      <c r="U19" s="76">
        <v>0</v>
      </c>
    </row>
    <row r="20" spans="1:21" ht="30" customHeight="1">
      <c r="A20" s="65">
        <v>19</v>
      </c>
      <c r="B20" s="66" t="s">
        <v>106</v>
      </c>
      <c r="C20" s="70">
        <v>44</v>
      </c>
      <c r="D20" s="68">
        <v>4015720174.3096499</v>
      </c>
      <c r="E20" s="68">
        <v>1696449253.2107999</v>
      </c>
      <c r="F20" s="68">
        <v>188147573.23410001</v>
      </c>
      <c r="G20" s="68">
        <v>4790383619.0441999</v>
      </c>
      <c r="H20" s="84">
        <v>10690700619.79875</v>
      </c>
      <c r="U20" s="76">
        <v>0</v>
      </c>
    </row>
    <row r="21" spans="1:21" ht="30" customHeight="1">
      <c r="A21" s="65">
        <v>20</v>
      </c>
      <c r="B21" s="66" t="s">
        <v>107</v>
      </c>
      <c r="C21" s="70">
        <v>34</v>
      </c>
      <c r="D21" s="68">
        <v>2774608992.1942201</v>
      </c>
      <c r="E21" s="68">
        <v>1285855477.5524001</v>
      </c>
      <c r="F21" s="68">
        <v>145809014.58520001</v>
      </c>
      <c r="G21" s="68">
        <v>3404688246.4931002</v>
      </c>
      <c r="H21" s="84">
        <v>7610961730.8249207</v>
      </c>
      <c r="U21" s="76">
        <v>0</v>
      </c>
    </row>
    <row r="22" spans="1:21" ht="30" customHeight="1">
      <c r="A22" s="65">
        <v>21</v>
      </c>
      <c r="B22" s="66" t="s">
        <v>108</v>
      </c>
      <c r="C22" s="70">
        <v>21</v>
      </c>
      <c r="D22" s="68">
        <v>3067029910.55162</v>
      </c>
      <c r="E22" s="68">
        <v>1085809079.0924001</v>
      </c>
      <c r="F22" s="68">
        <v>62625335.488600001</v>
      </c>
      <c r="G22" s="68">
        <v>2685144820.6259999</v>
      </c>
      <c r="H22" s="84">
        <v>6900609145.7586193</v>
      </c>
      <c r="U22" s="76">
        <v>0</v>
      </c>
    </row>
    <row r="23" spans="1:21" ht="30" customHeight="1">
      <c r="A23" s="65">
        <v>22</v>
      </c>
      <c r="B23" s="66" t="s">
        <v>109</v>
      </c>
      <c r="C23" s="70">
        <v>21</v>
      </c>
      <c r="D23" s="68">
        <v>2421997214.45506</v>
      </c>
      <c r="E23" s="68">
        <v>1137916557.5012</v>
      </c>
      <c r="F23" s="68">
        <v>65549820.268749997</v>
      </c>
      <c r="G23" s="68">
        <v>2779480707.6775999</v>
      </c>
      <c r="H23" s="84">
        <v>6404944299.9026098</v>
      </c>
      <c r="U23" s="76">
        <v>0</v>
      </c>
    </row>
    <row r="24" spans="1:21" ht="30" customHeight="1">
      <c r="A24" s="65">
        <v>23</v>
      </c>
      <c r="B24" s="66" t="s">
        <v>110</v>
      </c>
      <c r="C24" s="70">
        <v>16</v>
      </c>
      <c r="D24" s="68">
        <v>1789574915.7023396</v>
      </c>
      <c r="E24" s="68">
        <v>942300221.71200001</v>
      </c>
      <c r="F24" s="68">
        <v>52793577.875050001</v>
      </c>
      <c r="G24" s="68">
        <v>2482292470.7363</v>
      </c>
      <c r="H24" s="84">
        <v>5266961186.0256891</v>
      </c>
      <c r="U24" s="76">
        <v>0</v>
      </c>
    </row>
    <row r="25" spans="1:21" ht="30" customHeight="1">
      <c r="A25" s="65">
        <v>24</v>
      </c>
      <c r="B25" s="66" t="s">
        <v>111</v>
      </c>
      <c r="C25" s="70">
        <v>20</v>
      </c>
      <c r="D25" s="68">
        <v>1924818978.4688003</v>
      </c>
      <c r="E25" s="68">
        <v>1852840129.6536</v>
      </c>
      <c r="F25" s="68">
        <v>158902831.27869999</v>
      </c>
      <c r="G25" s="68">
        <v>11034211747.901798</v>
      </c>
      <c r="H25" s="84">
        <v>14970773687.302898</v>
      </c>
      <c r="U25" s="76">
        <v>0</v>
      </c>
    </row>
    <row r="26" spans="1:21" ht="30" customHeight="1">
      <c r="A26" s="65">
        <v>25</v>
      </c>
      <c r="B26" s="66" t="s">
        <v>112</v>
      </c>
      <c r="C26" s="70">
        <v>13</v>
      </c>
      <c r="D26" s="68">
        <v>2661170540.4498901</v>
      </c>
      <c r="E26" s="68">
        <v>954744682.31630003</v>
      </c>
      <c r="F26" s="68">
        <v>109388520.23800001</v>
      </c>
      <c r="G26" s="68">
        <v>2311898539.4654999</v>
      </c>
      <c r="H26" s="84">
        <v>6037202282.4696903</v>
      </c>
      <c r="U26" s="76">
        <v>0</v>
      </c>
    </row>
    <row r="27" spans="1:21" ht="30" customHeight="1">
      <c r="A27" s="65">
        <v>26</v>
      </c>
      <c r="B27" s="66" t="s">
        <v>113</v>
      </c>
      <c r="C27" s="70">
        <v>25</v>
      </c>
      <c r="D27" s="68">
        <v>2545291670.2198596</v>
      </c>
      <c r="E27" s="68">
        <v>1221755710.8822</v>
      </c>
      <c r="F27" s="68">
        <v>70252341.9146</v>
      </c>
      <c r="G27" s="68">
        <v>2909364324.6866999</v>
      </c>
      <c r="H27" s="84">
        <v>6746664047.7033596</v>
      </c>
      <c r="U27" s="76">
        <v>0</v>
      </c>
    </row>
    <row r="28" spans="1:21" ht="30" customHeight="1">
      <c r="A28" s="65">
        <v>27</v>
      </c>
      <c r="B28" s="66" t="s">
        <v>114</v>
      </c>
      <c r="C28" s="70">
        <v>20</v>
      </c>
      <c r="D28" s="68">
        <v>922448013.63202024</v>
      </c>
      <c r="E28" s="68">
        <v>1034076174.0723999</v>
      </c>
      <c r="F28" s="68">
        <v>110200948.9709</v>
      </c>
      <c r="G28" s="68">
        <v>2953189304.1037002</v>
      </c>
      <c r="H28" s="84">
        <v>5019914440.7790203</v>
      </c>
      <c r="U28" s="76">
        <v>0</v>
      </c>
    </row>
    <row r="29" spans="1:21" ht="30" customHeight="1">
      <c r="A29" s="65">
        <v>28</v>
      </c>
      <c r="B29" s="66" t="s">
        <v>115</v>
      </c>
      <c r="C29" s="70">
        <v>18</v>
      </c>
      <c r="D29" s="68">
        <v>4076711913.9974794</v>
      </c>
      <c r="E29" s="68">
        <v>1631974593.5976002</v>
      </c>
      <c r="F29" s="68">
        <v>55209634.696199998</v>
      </c>
      <c r="G29" s="68">
        <v>2827057464.1427002</v>
      </c>
      <c r="H29" s="84">
        <v>8590953606.433979</v>
      </c>
      <c r="U29" s="76">
        <v>0</v>
      </c>
    </row>
    <row r="30" spans="1:21" ht="30" customHeight="1">
      <c r="A30" s="65">
        <v>29</v>
      </c>
      <c r="B30" s="66" t="s">
        <v>116</v>
      </c>
      <c r="C30" s="70">
        <v>30</v>
      </c>
      <c r="D30" s="68">
        <v>1230241442.9374499</v>
      </c>
      <c r="E30" s="68">
        <v>981895272.50900006</v>
      </c>
      <c r="F30" s="68">
        <v>108180746.5317</v>
      </c>
      <c r="G30" s="68">
        <v>2764304661.9219999</v>
      </c>
      <c r="H30" s="84">
        <v>5084622123.9001503</v>
      </c>
      <c r="U30" s="76">
        <v>0</v>
      </c>
    </row>
    <row r="31" spans="1:21" ht="30" customHeight="1">
      <c r="A31" s="65">
        <v>30</v>
      </c>
      <c r="B31" s="66" t="s">
        <v>117</v>
      </c>
      <c r="C31" s="70">
        <v>33</v>
      </c>
      <c r="D31" s="68">
        <v>2253690545.6709404</v>
      </c>
      <c r="E31" s="68">
        <v>1240480311.4967999</v>
      </c>
      <c r="F31" s="68">
        <v>133041062.8716</v>
      </c>
      <c r="G31" s="68">
        <v>4858540796.2011995</v>
      </c>
      <c r="H31" s="84">
        <v>8485752716.2405396</v>
      </c>
      <c r="U31" s="76">
        <v>0</v>
      </c>
    </row>
    <row r="32" spans="1:21" ht="30" customHeight="1">
      <c r="A32" s="65">
        <v>31</v>
      </c>
      <c r="B32" s="66" t="s">
        <v>118</v>
      </c>
      <c r="C32" s="70">
        <v>17</v>
      </c>
      <c r="D32" s="68">
        <v>1738904386.2208099</v>
      </c>
      <c r="E32" s="68">
        <v>1089041687.263</v>
      </c>
      <c r="F32" s="68">
        <v>61932806.876800001</v>
      </c>
      <c r="G32" s="68">
        <v>2787294852.1880002</v>
      </c>
      <c r="H32" s="84">
        <v>5677173732.5486097</v>
      </c>
      <c r="U32" s="76">
        <v>0</v>
      </c>
    </row>
    <row r="33" spans="1:21" ht="30" customHeight="1">
      <c r="A33" s="65">
        <v>32</v>
      </c>
      <c r="B33" s="66" t="s">
        <v>119</v>
      </c>
      <c r="C33" s="70">
        <v>23</v>
      </c>
      <c r="D33" s="68">
        <v>14846945076.22327</v>
      </c>
      <c r="E33" s="68">
        <v>4509166243.1602993</v>
      </c>
      <c r="F33" s="68">
        <v>63961934.754050002</v>
      </c>
      <c r="G33" s="68">
        <v>7823974868.4385996</v>
      </c>
      <c r="H33" s="84">
        <v>27244048122.576218</v>
      </c>
      <c r="U33" s="76">
        <v>0</v>
      </c>
    </row>
    <row r="34" spans="1:21" ht="30" customHeight="1">
      <c r="A34" s="65">
        <v>33</v>
      </c>
      <c r="B34" s="66" t="s">
        <v>120</v>
      </c>
      <c r="C34" s="70">
        <v>23</v>
      </c>
      <c r="D34" s="68">
        <v>2544362605.4046502</v>
      </c>
      <c r="E34" s="68">
        <v>1136715554.4756999</v>
      </c>
      <c r="F34" s="68">
        <v>130726581.3608</v>
      </c>
      <c r="G34" s="68">
        <v>2817519763.9966998</v>
      </c>
      <c r="H34" s="84">
        <v>6629324505.2378492</v>
      </c>
      <c r="U34" s="76">
        <v>0</v>
      </c>
    </row>
    <row r="35" spans="1:21" ht="30" customHeight="1">
      <c r="A35" s="65">
        <v>34</v>
      </c>
      <c r="B35" s="66" t="s">
        <v>121</v>
      </c>
      <c r="C35" s="70">
        <v>16</v>
      </c>
      <c r="D35" s="68">
        <v>2616323851.2435493</v>
      </c>
      <c r="E35" s="68">
        <v>990115463.04430008</v>
      </c>
      <c r="F35" s="68">
        <v>114260493.98559999</v>
      </c>
      <c r="G35" s="68">
        <v>2438615253.1531</v>
      </c>
      <c r="H35" s="84">
        <v>6159315061.4265499</v>
      </c>
      <c r="U35" s="76">
        <v>0</v>
      </c>
    </row>
    <row r="36" spans="1:21" ht="30" customHeight="1">
      <c r="A36" s="65">
        <v>35</v>
      </c>
      <c r="B36" s="66" t="s">
        <v>122</v>
      </c>
      <c r="C36" s="70">
        <v>17</v>
      </c>
      <c r="D36" s="68">
        <v>2643426779.89709</v>
      </c>
      <c r="E36" s="68">
        <v>1016420660.0762</v>
      </c>
      <c r="F36" s="68">
        <v>117787901.7379</v>
      </c>
      <c r="G36" s="68">
        <v>2480187220.3164001</v>
      </c>
      <c r="H36" s="84">
        <v>6257822562.0275898</v>
      </c>
      <c r="U36" s="76">
        <v>0</v>
      </c>
    </row>
    <row r="37" spans="1:21" ht="30" customHeight="1">
      <c r="A37" s="65">
        <v>36</v>
      </c>
      <c r="B37" s="66" t="s">
        <v>123</v>
      </c>
      <c r="C37" s="70">
        <v>14</v>
      </c>
      <c r="D37" s="68">
        <v>2048038298.5769</v>
      </c>
      <c r="E37" s="68">
        <v>1031002474.1562999</v>
      </c>
      <c r="F37" s="68">
        <v>118038755.5751</v>
      </c>
      <c r="G37" s="68">
        <v>2731199026.3709998</v>
      </c>
      <c r="H37" s="84">
        <v>5928278554.6793003</v>
      </c>
      <c r="U37" s="76">
        <v>0</v>
      </c>
    </row>
  </sheetData>
  <sortState xmlns:xlrd2="http://schemas.microsoft.com/office/spreadsheetml/2017/richdata2" ref="A2:H54">
    <sortCondition ref="B1:B54"/>
  </sortState>
  <pageMargins left="0.4" right="0.34" top="0.45" bottom="0.17" header="0.51" footer="0.17"/>
  <pageSetup scale="44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I54"/>
  <sheetViews>
    <sheetView workbookViewId="0">
      <pane xSplit="3" ySplit="9" topLeftCell="P10" activePane="bottomRight" state="frozen"/>
      <selection pane="topRight"/>
      <selection pane="bottomLeft"/>
      <selection pane="bottomRight" activeCell="T10" sqref="T10"/>
    </sheetView>
  </sheetViews>
  <sheetFormatPr defaultColWidth="8.88671875" defaultRowHeight="13.2"/>
  <cols>
    <col min="1" max="1" width="4.109375" style="62" customWidth="1"/>
    <col min="2" max="2" width="22.44140625" style="62" customWidth="1"/>
    <col min="3" max="3" width="7.44140625" style="62" customWidth="1"/>
    <col min="4" max="4" width="25.5546875" style="62" customWidth="1"/>
    <col min="5" max="5" width="23.6640625" style="62" customWidth="1"/>
    <col min="6" max="6" width="28.33203125" style="62" customWidth="1"/>
    <col min="7" max="7" width="21.33203125" style="62" customWidth="1"/>
    <col min="8" max="8" width="24.44140625" style="62" customWidth="1"/>
    <col min="9" max="9" width="22.6640625" style="62" customWidth="1"/>
    <col min="10" max="11" width="25.5546875" style="62" customWidth="1"/>
    <col min="12" max="13" width="19.5546875" style="62" customWidth="1"/>
    <col min="14" max="19" width="22" style="62" customWidth="1"/>
    <col min="20" max="20" width="25.88671875" style="62" customWidth="1"/>
    <col min="21" max="21" width="24.109375" style="62" customWidth="1"/>
    <col min="22" max="22" width="6.44140625" style="62" customWidth="1"/>
    <col min="23" max="23" width="8.88671875" style="62"/>
    <col min="24" max="24" width="16.33203125" style="62" customWidth="1"/>
    <col min="25" max="25" width="16.88671875" style="62" customWidth="1"/>
    <col min="26" max="26" width="21" style="62" customWidth="1"/>
    <col min="27" max="27" width="8.88671875" style="62"/>
    <col min="28" max="28" width="17.44140625" style="62" customWidth="1"/>
    <col min="29" max="29" width="12.33203125" style="62" customWidth="1"/>
    <col min="30" max="30" width="17.88671875" style="62" customWidth="1"/>
    <col min="31" max="32" width="8.88671875" style="62"/>
    <col min="33" max="33" width="17.88671875" style="62" customWidth="1"/>
    <col min="34" max="34" width="16.33203125" style="62" customWidth="1"/>
    <col min="35" max="35" width="17.88671875" style="62" customWidth="1"/>
    <col min="36" max="16384" width="8.88671875" style="62"/>
  </cols>
  <sheetData>
    <row r="1" spans="1:35" ht="22.8">
      <c r="A1" s="131" t="s">
        <v>64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</row>
    <row r="2" spans="1:35" ht="24.6">
      <c r="A2" s="132" t="s">
        <v>65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</row>
    <row r="3" spans="1:35" ht="18" customHeight="1">
      <c r="H3" s="15" t="s">
        <v>66</v>
      </c>
    </row>
    <row r="4" spans="1:35" ht="17.399999999999999">
      <c r="A4" s="133" t="s">
        <v>67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</row>
    <row r="5" spans="1:35" ht="20.399999999999999"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1:35" ht="15.6">
      <c r="A6" s="6">
        <v>1</v>
      </c>
      <c r="B6" s="63">
        <v>2</v>
      </c>
      <c r="C6" s="63">
        <v>3</v>
      </c>
      <c r="D6" s="63">
        <v>4</v>
      </c>
      <c r="E6" s="63">
        <v>5</v>
      </c>
      <c r="F6" s="63" t="s">
        <v>68</v>
      </c>
      <c r="G6" s="63">
        <v>7</v>
      </c>
      <c r="H6" s="63">
        <v>8</v>
      </c>
      <c r="I6" s="63">
        <v>9</v>
      </c>
      <c r="J6" s="63" t="s">
        <v>69</v>
      </c>
      <c r="K6" s="63">
        <v>11</v>
      </c>
      <c r="L6" s="63">
        <v>12</v>
      </c>
      <c r="M6" s="63">
        <v>13</v>
      </c>
      <c r="N6" s="63">
        <v>14</v>
      </c>
      <c r="O6" s="63">
        <v>15</v>
      </c>
      <c r="P6" s="63">
        <v>16</v>
      </c>
      <c r="Q6" s="63">
        <v>17</v>
      </c>
      <c r="R6" s="63">
        <v>18</v>
      </c>
      <c r="S6" s="63">
        <v>19</v>
      </c>
      <c r="T6" s="63" t="s">
        <v>70</v>
      </c>
      <c r="U6" s="63" t="s">
        <v>71</v>
      </c>
      <c r="V6" s="65"/>
    </row>
    <row r="7" spans="1:35" ht="12.75" customHeight="1">
      <c r="A7" s="129" t="s">
        <v>21</v>
      </c>
      <c r="B7" s="129" t="s">
        <v>22</v>
      </c>
      <c r="C7" s="129" t="s">
        <v>72</v>
      </c>
      <c r="D7" s="129" t="s">
        <v>73</v>
      </c>
      <c r="E7" s="129" t="s">
        <v>74</v>
      </c>
      <c r="F7" s="129" t="s">
        <v>75</v>
      </c>
      <c r="G7" s="135" t="s">
        <v>76</v>
      </c>
      <c r="H7" s="136"/>
      <c r="I7" s="137"/>
      <c r="J7" s="129" t="s">
        <v>52</v>
      </c>
      <c r="K7" s="129" t="s">
        <v>24</v>
      </c>
      <c r="L7" s="129" t="s">
        <v>26</v>
      </c>
      <c r="M7" s="129" t="s">
        <v>25</v>
      </c>
      <c r="N7" s="129" t="s">
        <v>77</v>
      </c>
      <c r="O7" s="129" t="s">
        <v>78</v>
      </c>
      <c r="P7" s="129" t="s">
        <v>79</v>
      </c>
      <c r="Q7" s="129" t="s">
        <v>80</v>
      </c>
      <c r="R7" s="129" t="s">
        <v>81</v>
      </c>
      <c r="S7" s="129" t="s">
        <v>82</v>
      </c>
      <c r="T7" s="129" t="s">
        <v>83</v>
      </c>
      <c r="U7" s="129" t="s">
        <v>84</v>
      </c>
      <c r="V7" s="138" t="s">
        <v>21</v>
      </c>
    </row>
    <row r="8" spans="1:35" ht="34.5" customHeight="1">
      <c r="A8" s="130"/>
      <c r="B8" s="130"/>
      <c r="C8" s="130"/>
      <c r="D8" s="130"/>
      <c r="E8" s="130"/>
      <c r="F8" s="130"/>
      <c r="G8" s="64" t="s">
        <v>85</v>
      </c>
      <c r="H8" s="64" t="s">
        <v>86</v>
      </c>
      <c r="I8" s="64" t="s">
        <v>87</v>
      </c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9"/>
    </row>
    <row r="9" spans="1:35" ht="20.25" customHeight="1">
      <c r="A9" s="65"/>
      <c r="B9" s="65"/>
      <c r="C9" s="65"/>
      <c r="D9" s="118" t="s">
        <v>29</v>
      </c>
      <c r="E9" s="118" t="s">
        <v>29</v>
      </c>
      <c r="F9" s="118" t="s">
        <v>29</v>
      </c>
      <c r="G9" s="118" t="s">
        <v>29</v>
      </c>
      <c r="H9" s="118" t="s">
        <v>29</v>
      </c>
      <c r="I9" s="118" t="s">
        <v>29</v>
      </c>
      <c r="J9" s="118" t="s">
        <v>29</v>
      </c>
      <c r="K9" s="118" t="s">
        <v>29</v>
      </c>
      <c r="L9" s="118" t="s">
        <v>29</v>
      </c>
      <c r="M9" s="118" t="s">
        <v>29</v>
      </c>
      <c r="N9" s="118" t="s">
        <v>29</v>
      </c>
      <c r="O9" s="118" t="s">
        <v>29</v>
      </c>
      <c r="P9" s="118" t="s">
        <v>29</v>
      </c>
      <c r="Q9" s="118" t="s">
        <v>29</v>
      </c>
      <c r="R9" s="118" t="s">
        <v>29</v>
      </c>
      <c r="S9" s="118" t="s">
        <v>29</v>
      </c>
      <c r="T9" s="118" t="s">
        <v>29</v>
      </c>
      <c r="U9" s="118" t="s">
        <v>29</v>
      </c>
      <c r="V9" s="65"/>
    </row>
    <row r="10" spans="1:35" ht="30" customHeight="1">
      <c r="A10" s="65">
        <v>1</v>
      </c>
      <c r="B10" s="66" t="s">
        <v>88</v>
      </c>
      <c r="C10" s="67">
        <v>17</v>
      </c>
      <c r="D10" s="68">
        <v>3189241849.2581601</v>
      </c>
      <c r="E10" s="68">
        <v>517402897.69389999</v>
      </c>
      <c r="F10" s="69">
        <f>D10+E10</f>
        <v>3706644746.9520602</v>
      </c>
      <c r="G10" s="68">
        <v>157383837.72</v>
      </c>
      <c r="H10" s="68">
        <v>0</v>
      </c>
      <c r="I10" s="68">
        <v>835869238.77740002</v>
      </c>
      <c r="J10" s="68">
        <f>F10-G10-H10-I10</f>
        <v>2713391670.4546604</v>
      </c>
      <c r="K10" s="68">
        <v>924164912.20410001</v>
      </c>
      <c r="L10" s="68">
        <v>4057027.8626000001</v>
      </c>
      <c r="M10" s="68">
        <v>181451251.2949</v>
      </c>
      <c r="N10" s="68">
        <v>111071263.50489999</v>
      </c>
      <c r="O10" s="68">
        <f>N10/2</f>
        <v>55535631.752449997</v>
      </c>
      <c r="P10" s="68">
        <f>N10-O10</f>
        <v>55535631.752449997</v>
      </c>
      <c r="Q10" s="68">
        <v>2530498962.7709999</v>
      </c>
      <c r="R10" s="83">
        <v>0</v>
      </c>
      <c r="S10" s="68">
        <f>Q10-R10</f>
        <v>2530498962.7709999</v>
      </c>
      <c r="T10" s="83">
        <f>F10+K10+L10+M10+N10+Q10</f>
        <v>7457888164.5895605</v>
      </c>
      <c r="U10" s="84">
        <f>J10+K10+L10+M10+P10+S10</f>
        <v>6409099456.3397102</v>
      </c>
      <c r="V10" s="65">
        <v>1</v>
      </c>
      <c r="AI10" s="76">
        <v>0</v>
      </c>
    </row>
    <row r="11" spans="1:35" ht="30" customHeight="1">
      <c r="A11" s="65">
        <v>2</v>
      </c>
      <c r="B11" s="66" t="s">
        <v>89</v>
      </c>
      <c r="C11" s="70">
        <v>21</v>
      </c>
      <c r="D11" s="68">
        <v>3392804885.2221599</v>
      </c>
      <c r="E11" s="68">
        <v>0</v>
      </c>
      <c r="F11" s="69">
        <f t="shared" ref="F11:F45" si="0">D11+E11</f>
        <v>3392804885.2221599</v>
      </c>
      <c r="G11" s="68">
        <v>285080208.19999999</v>
      </c>
      <c r="H11" s="68">
        <v>0</v>
      </c>
      <c r="I11" s="68">
        <v>636268036.87279999</v>
      </c>
      <c r="J11" s="68">
        <f t="shared" ref="J11:J45" si="1">F11-G11-H11-I11</f>
        <v>2471456640.1493602</v>
      </c>
      <c r="K11" s="68">
        <v>870133944.37689996</v>
      </c>
      <c r="L11" s="68">
        <v>3976198.1571999998</v>
      </c>
      <c r="M11" s="68">
        <v>164006571.0458</v>
      </c>
      <c r="N11" s="68">
        <v>118160723.84550001</v>
      </c>
      <c r="O11" s="68">
        <v>0</v>
      </c>
      <c r="P11" s="68">
        <f t="shared" ref="P11:P45" si="2">N11-O11</f>
        <v>118160723.84550001</v>
      </c>
      <c r="Q11" s="68">
        <v>2791781324.3857002</v>
      </c>
      <c r="R11" s="83">
        <v>0</v>
      </c>
      <c r="S11" s="68">
        <f t="shared" ref="S11:S45" si="3">Q11-R11</f>
        <v>2791781324.3857002</v>
      </c>
      <c r="T11" s="83">
        <f t="shared" ref="T11:T45" si="4">F11+K11+L11+M11+N11+Q11</f>
        <v>7340863647.0332603</v>
      </c>
      <c r="U11" s="84">
        <f t="shared" ref="U11:U45" si="5">J11+K11+L11+M11+P11+S11</f>
        <v>6419515401.9604607</v>
      </c>
      <c r="V11" s="65">
        <v>2</v>
      </c>
      <c r="AI11" s="76">
        <v>0</v>
      </c>
    </row>
    <row r="12" spans="1:35" ht="30" customHeight="1">
      <c r="A12" s="65">
        <v>3</v>
      </c>
      <c r="B12" s="66" t="s">
        <v>90</v>
      </c>
      <c r="C12" s="70">
        <v>31</v>
      </c>
      <c r="D12" s="68">
        <v>3424333954.3835902</v>
      </c>
      <c r="E12" s="68">
        <v>14674968084.127001</v>
      </c>
      <c r="F12" s="69">
        <f t="shared" si="0"/>
        <v>18099302038.51059</v>
      </c>
      <c r="G12" s="68">
        <v>136710182.97</v>
      </c>
      <c r="H12" s="68">
        <v>0</v>
      </c>
      <c r="I12" s="68">
        <v>1793705221.1973</v>
      </c>
      <c r="J12" s="68">
        <f t="shared" si="1"/>
        <v>16168886634.343288</v>
      </c>
      <c r="K12" s="68">
        <v>4847649702.6097002</v>
      </c>
      <c r="L12" s="68">
        <v>15946936.8827</v>
      </c>
      <c r="M12" s="68">
        <v>180471050.15599999</v>
      </c>
      <c r="N12" s="68">
        <v>119258782.1661</v>
      </c>
      <c r="O12" s="68">
        <f>N12/2</f>
        <v>59629391.083049998</v>
      </c>
      <c r="P12" s="68">
        <f t="shared" si="2"/>
        <v>59629391.083049998</v>
      </c>
      <c r="Q12" s="68">
        <v>3004984120.4193001</v>
      </c>
      <c r="R12" s="83">
        <v>0</v>
      </c>
      <c r="S12" s="68">
        <f t="shared" si="3"/>
        <v>3004984120.4193001</v>
      </c>
      <c r="T12" s="83">
        <f t="shared" si="4"/>
        <v>26267612630.744389</v>
      </c>
      <c r="U12" s="84">
        <f t="shared" si="5"/>
        <v>24277567835.494038</v>
      </c>
      <c r="V12" s="65">
        <v>3</v>
      </c>
      <c r="AI12" s="76">
        <v>0</v>
      </c>
    </row>
    <row r="13" spans="1:35" ht="30" customHeight="1">
      <c r="A13" s="65">
        <v>4</v>
      </c>
      <c r="B13" s="66" t="s">
        <v>91</v>
      </c>
      <c r="C13" s="70">
        <v>21</v>
      </c>
      <c r="D13" s="68">
        <v>3386448864.7011299</v>
      </c>
      <c r="E13" s="68">
        <v>742319622.71829998</v>
      </c>
      <c r="F13" s="69">
        <f t="shared" si="0"/>
        <v>4128768487.4194298</v>
      </c>
      <c r="G13" s="68">
        <v>132818158.09</v>
      </c>
      <c r="H13" s="68">
        <v>0</v>
      </c>
      <c r="I13" s="68">
        <v>283531599.28469998</v>
      </c>
      <c r="J13" s="68">
        <f t="shared" si="1"/>
        <v>3712418730.0447297</v>
      </c>
      <c r="K13" s="68">
        <v>1075799938.7674999</v>
      </c>
      <c r="L13" s="68">
        <v>4591969.1353000002</v>
      </c>
      <c r="M13" s="68">
        <v>238988565.36480001</v>
      </c>
      <c r="N13" s="68">
        <v>117939363.6406</v>
      </c>
      <c r="O13" s="68">
        <v>0</v>
      </c>
      <c r="P13" s="68">
        <f t="shared" si="2"/>
        <v>117939363.6406</v>
      </c>
      <c r="Q13" s="68">
        <v>3116301146.3102999</v>
      </c>
      <c r="R13" s="83">
        <v>0</v>
      </c>
      <c r="S13" s="68">
        <f t="shared" si="3"/>
        <v>3116301146.3102999</v>
      </c>
      <c r="T13" s="83">
        <f t="shared" si="4"/>
        <v>8682389470.6379299</v>
      </c>
      <c r="U13" s="84">
        <f t="shared" si="5"/>
        <v>8266039713.2632294</v>
      </c>
      <c r="V13" s="65">
        <v>4</v>
      </c>
      <c r="AI13" s="76">
        <v>0</v>
      </c>
    </row>
    <row r="14" spans="1:35" ht="30" customHeight="1">
      <c r="A14" s="65">
        <v>5</v>
      </c>
      <c r="B14" s="66" t="s">
        <v>92</v>
      </c>
      <c r="C14" s="70">
        <v>20</v>
      </c>
      <c r="D14" s="68">
        <v>4074011443.5816498</v>
      </c>
      <c r="E14" s="68">
        <v>0</v>
      </c>
      <c r="F14" s="69">
        <f t="shared" si="0"/>
        <v>4074011443.5816498</v>
      </c>
      <c r="G14" s="68">
        <v>480251603.99000001</v>
      </c>
      <c r="H14" s="68">
        <v>201255000</v>
      </c>
      <c r="I14" s="68">
        <v>1195385903.8232999</v>
      </c>
      <c r="J14" s="68">
        <f t="shared" si="1"/>
        <v>2197118935.7683501</v>
      </c>
      <c r="K14" s="68">
        <v>1044839230.8915</v>
      </c>
      <c r="L14" s="68">
        <v>4774538.2867000001</v>
      </c>
      <c r="M14" s="68">
        <v>184396486.66299999</v>
      </c>
      <c r="N14" s="68">
        <v>141885005.8917</v>
      </c>
      <c r="O14" s="68">
        <v>0</v>
      </c>
      <c r="P14" s="68">
        <f t="shared" si="2"/>
        <v>141885005.8917</v>
      </c>
      <c r="Q14" s="68">
        <v>3064739913.4387999</v>
      </c>
      <c r="R14" s="83">
        <v>0</v>
      </c>
      <c r="S14" s="68">
        <f t="shared" si="3"/>
        <v>3064739913.4387999</v>
      </c>
      <c r="T14" s="83">
        <f t="shared" si="4"/>
        <v>8514646618.7533503</v>
      </c>
      <c r="U14" s="84">
        <f t="shared" si="5"/>
        <v>6637754110.9400501</v>
      </c>
      <c r="V14" s="65">
        <v>5</v>
      </c>
      <c r="AI14" s="76">
        <v>0</v>
      </c>
    </row>
    <row r="15" spans="1:35" ht="30" customHeight="1">
      <c r="A15" s="65">
        <v>6</v>
      </c>
      <c r="B15" s="66" t="s">
        <v>93</v>
      </c>
      <c r="C15" s="70">
        <v>8</v>
      </c>
      <c r="D15" s="68">
        <v>3013610502.82899</v>
      </c>
      <c r="E15" s="68">
        <v>11537909886.983101</v>
      </c>
      <c r="F15" s="69">
        <f t="shared" si="0"/>
        <v>14551520389.812092</v>
      </c>
      <c r="G15" s="68">
        <v>78182606.849999994</v>
      </c>
      <c r="H15" s="68">
        <v>0</v>
      </c>
      <c r="I15" s="68">
        <v>1394185569.8369999</v>
      </c>
      <c r="J15" s="68">
        <f t="shared" si="1"/>
        <v>13079152213.125092</v>
      </c>
      <c r="K15" s="68">
        <v>3972772760.3964</v>
      </c>
      <c r="L15" s="68">
        <v>13152023.132999999</v>
      </c>
      <c r="M15" s="68">
        <v>136803482.44909999</v>
      </c>
      <c r="N15" s="68">
        <v>104954576.066</v>
      </c>
      <c r="O15" s="68">
        <f t="shared" ref="O15:O21" si="6">N15/2</f>
        <v>52477288.033</v>
      </c>
      <c r="P15" s="68">
        <f t="shared" si="2"/>
        <v>52477288.033</v>
      </c>
      <c r="Q15" s="68">
        <v>2443118994.9415998</v>
      </c>
      <c r="R15" s="83">
        <v>0</v>
      </c>
      <c r="S15" s="68">
        <f t="shared" si="3"/>
        <v>2443118994.9415998</v>
      </c>
      <c r="T15" s="83">
        <f t="shared" si="4"/>
        <v>21222322226.798195</v>
      </c>
      <c r="U15" s="84">
        <f t="shared" si="5"/>
        <v>19697476762.078194</v>
      </c>
      <c r="V15" s="65">
        <v>6</v>
      </c>
      <c r="AI15" s="76">
        <v>0</v>
      </c>
    </row>
    <row r="16" spans="1:35" ht="30" customHeight="1">
      <c r="A16" s="65">
        <v>7</v>
      </c>
      <c r="B16" s="66" t="s">
        <v>94</v>
      </c>
      <c r="C16" s="70">
        <v>23</v>
      </c>
      <c r="D16" s="68">
        <v>3819649088.8861198</v>
      </c>
      <c r="E16" s="68">
        <v>0</v>
      </c>
      <c r="F16" s="69">
        <f t="shared" si="0"/>
        <v>3819649088.8861198</v>
      </c>
      <c r="G16" s="68">
        <v>63066751.439999998</v>
      </c>
      <c r="H16" s="68">
        <v>0</v>
      </c>
      <c r="I16" s="68">
        <v>546851917.67630005</v>
      </c>
      <c r="J16" s="68">
        <f t="shared" si="1"/>
        <v>3209730419.7698197</v>
      </c>
      <c r="K16" s="68">
        <v>979604321.58200002</v>
      </c>
      <c r="L16" s="68">
        <v>4476438.2836999996</v>
      </c>
      <c r="M16" s="68">
        <v>181144725.1117</v>
      </c>
      <c r="N16" s="68">
        <v>133026365.0424</v>
      </c>
      <c r="O16" s="68">
        <f t="shared" si="6"/>
        <v>66513182.521200001</v>
      </c>
      <c r="P16" s="68">
        <f t="shared" si="2"/>
        <v>66513182.521200001</v>
      </c>
      <c r="Q16" s="68">
        <v>2973125447.0430002</v>
      </c>
      <c r="R16" s="83">
        <v>0</v>
      </c>
      <c r="S16" s="68">
        <f t="shared" si="3"/>
        <v>2973125447.0430002</v>
      </c>
      <c r="T16" s="83">
        <f t="shared" si="4"/>
        <v>8091026385.9489202</v>
      </c>
      <c r="U16" s="84">
        <f t="shared" si="5"/>
        <v>7414594534.3114204</v>
      </c>
      <c r="V16" s="65">
        <v>7</v>
      </c>
      <c r="AI16" s="76">
        <v>0</v>
      </c>
    </row>
    <row r="17" spans="1:35" ht="30" customHeight="1">
      <c r="A17" s="65">
        <v>8</v>
      </c>
      <c r="B17" s="66" t="s">
        <v>95</v>
      </c>
      <c r="C17" s="70">
        <v>27</v>
      </c>
      <c r="D17" s="68">
        <v>4231623781.237</v>
      </c>
      <c r="E17" s="68">
        <v>0</v>
      </c>
      <c r="F17" s="69">
        <f t="shared" si="0"/>
        <v>4231623781.237</v>
      </c>
      <c r="G17" s="68">
        <v>48678953.740000002</v>
      </c>
      <c r="H17" s="68">
        <v>0</v>
      </c>
      <c r="I17" s="68">
        <v>586396864.64470005</v>
      </c>
      <c r="J17" s="68">
        <f t="shared" si="1"/>
        <v>3596547962.8523002</v>
      </c>
      <c r="K17" s="68">
        <v>1085261197.2839</v>
      </c>
      <c r="L17" s="68">
        <v>4959252.0853000004</v>
      </c>
      <c r="M17" s="68">
        <v>181426438.1214</v>
      </c>
      <c r="N17" s="68">
        <v>147374147.92449999</v>
      </c>
      <c r="O17" s="68">
        <v>0</v>
      </c>
      <c r="P17" s="68">
        <f t="shared" si="2"/>
        <v>147374147.92449999</v>
      </c>
      <c r="Q17" s="68">
        <v>3216592658.4811001</v>
      </c>
      <c r="R17" s="83">
        <v>0</v>
      </c>
      <c r="S17" s="68">
        <f t="shared" si="3"/>
        <v>3216592658.4811001</v>
      </c>
      <c r="T17" s="83">
        <f t="shared" si="4"/>
        <v>8867237475.1331997</v>
      </c>
      <c r="U17" s="84">
        <f t="shared" si="5"/>
        <v>8232161656.7485008</v>
      </c>
      <c r="V17" s="65">
        <v>8</v>
      </c>
      <c r="AI17" s="76">
        <v>0</v>
      </c>
    </row>
    <row r="18" spans="1:35" ht="30" customHeight="1">
      <c r="A18" s="65">
        <v>9</v>
      </c>
      <c r="B18" s="66" t="s">
        <v>96</v>
      </c>
      <c r="C18" s="70">
        <v>18</v>
      </c>
      <c r="D18" s="68">
        <v>3424917944.9780598</v>
      </c>
      <c r="E18" s="68">
        <v>0</v>
      </c>
      <c r="F18" s="69">
        <f t="shared" si="0"/>
        <v>3424917944.9780598</v>
      </c>
      <c r="G18" s="68">
        <v>442239024.13</v>
      </c>
      <c r="H18" s="68">
        <v>541305066.39999998</v>
      </c>
      <c r="I18" s="68">
        <v>754102554.26040006</v>
      </c>
      <c r="J18" s="68">
        <f t="shared" si="1"/>
        <v>1687271300.1876595</v>
      </c>
      <c r="K18" s="68">
        <v>878369803.58389997</v>
      </c>
      <c r="L18" s="68">
        <v>4013833.0696</v>
      </c>
      <c r="M18" s="68">
        <v>162440293.28690001</v>
      </c>
      <c r="N18" s="68">
        <v>119279120.7221</v>
      </c>
      <c r="O18" s="68">
        <f t="shared" si="6"/>
        <v>59639560.361050002</v>
      </c>
      <c r="P18" s="68">
        <f t="shared" si="2"/>
        <v>59639560.361050002</v>
      </c>
      <c r="Q18" s="68">
        <v>2598956680.7237</v>
      </c>
      <c r="R18" s="83">
        <v>0</v>
      </c>
      <c r="S18" s="68">
        <f t="shared" si="3"/>
        <v>2598956680.7237</v>
      </c>
      <c r="T18" s="83">
        <f t="shared" si="4"/>
        <v>7187977676.3642597</v>
      </c>
      <c r="U18" s="84">
        <f t="shared" si="5"/>
        <v>5390691471.2128105</v>
      </c>
      <c r="V18" s="65">
        <v>9</v>
      </c>
      <c r="AI18" s="76">
        <v>0</v>
      </c>
    </row>
    <row r="19" spans="1:35" ht="30" customHeight="1">
      <c r="A19" s="65">
        <v>10</v>
      </c>
      <c r="B19" s="66" t="s">
        <v>97</v>
      </c>
      <c r="C19" s="70">
        <v>25</v>
      </c>
      <c r="D19" s="68">
        <v>3458211467.6080298</v>
      </c>
      <c r="E19" s="68">
        <v>26032971576.7332</v>
      </c>
      <c r="F19" s="69">
        <f t="shared" si="0"/>
        <v>29491183044.341228</v>
      </c>
      <c r="G19" s="68">
        <v>52812881</v>
      </c>
      <c r="H19" s="68">
        <v>0</v>
      </c>
      <c r="I19" s="68">
        <v>2495258294.4882998</v>
      </c>
      <c r="J19" s="68">
        <f t="shared" si="1"/>
        <v>26943111868.852928</v>
      </c>
      <c r="K19" s="68">
        <v>7679138735.7509003</v>
      </c>
      <c r="L19" s="68">
        <v>24473174.991700001</v>
      </c>
      <c r="M19" s="68">
        <v>239740070.78459999</v>
      </c>
      <c r="N19" s="68">
        <v>120438629.4076</v>
      </c>
      <c r="O19" s="68">
        <f t="shared" si="6"/>
        <v>60219314.7038</v>
      </c>
      <c r="P19" s="68">
        <f t="shared" si="2"/>
        <v>60219314.7038</v>
      </c>
      <c r="Q19" s="68">
        <v>3813616380.5096998</v>
      </c>
      <c r="R19" s="83">
        <v>0</v>
      </c>
      <c r="S19" s="68">
        <f t="shared" si="3"/>
        <v>3813616380.5096998</v>
      </c>
      <c r="T19" s="83">
        <f t="shared" si="4"/>
        <v>41368590035.785728</v>
      </c>
      <c r="U19" s="84">
        <f t="shared" si="5"/>
        <v>38760299545.59362</v>
      </c>
      <c r="V19" s="65">
        <v>10</v>
      </c>
      <c r="AI19" s="76">
        <v>0</v>
      </c>
    </row>
    <row r="20" spans="1:35" ht="30" customHeight="1">
      <c r="A20" s="65">
        <v>11</v>
      </c>
      <c r="B20" s="66" t="s">
        <v>98</v>
      </c>
      <c r="C20" s="70">
        <v>13</v>
      </c>
      <c r="D20" s="68">
        <v>3047070861.0915899</v>
      </c>
      <c r="E20" s="68">
        <v>0</v>
      </c>
      <c r="F20" s="69">
        <f t="shared" si="0"/>
        <v>3047070861.0915899</v>
      </c>
      <c r="G20" s="68">
        <v>126318629.05</v>
      </c>
      <c r="H20" s="68">
        <v>0</v>
      </c>
      <c r="I20" s="68">
        <v>539010121.59889996</v>
      </c>
      <c r="J20" s="68">
        <f t="shared" si="1"/>
        <v>2381742110.4426899</v>
      </c>
      <c r="K20" s="68">
        <v>781465447.27820003</v>
      </c>
      <c r="L20" s="68">
        <v>3571015.1205000002</v>
      </c>
      <c r="M20" s="68">
        <v>144250014.7931</v>
      </c>
      <c r="N20" s="68">
        <v>106119895.112</v>
      </c>
      <c r="O20" s="68">
        <v>0</v>
      </c>
      <c r="P20" s="68">
        <f t="shared" si="2"/>
        <v>106119895.112</v>
      </c>
      <c r="Q20" s="68">
        <v>2463070794.8511</v>
      </c>
      <c r="R20" s="83">
        <v>0</v>
      </c>
      <c r="S20" s="68">
        <f t="shared" si="3"/>
        <v>2463070794.8511</v>
      </c>
      <c r="T20" s="83">
        <f t="shared" si="4"/>
        <v>6545548028.2464905</v>
      </c>
      <c r="U20" s="84">
        <f t="shared" si="5"/>
        <v>5880219277.5975895</v>
      </c>
      <c r="V20" s="65">
        <v>11</v>
      </c>
      <c r="AI20" s="76">
        <v>0</v>
      </c>
    </row>
    <row r="21" spans="1:35" ht="30" customHeight="1">
      <c r="A21" s="65">
        <v>12</v>
      </c>
      <c r="B21" s="66" t="s">
        <v>99</v>
      </c>
      <c r="C21" s="70">
        <v>18</v>
      </c>
      <c r="D21" s="68">
        <v>3184677402.0914402</v>
      </c>
      <c r="E21" s="68">
        <v>2257696122.0581999</v>
      </c>
      <c r="F21" s="69">
        <f t="shared" si="0"/>
        <v>5442373524.1496401</v>
      </c>
      <c r="G21" s="68">
        <v>374548841.32999998</v>
      </c>
      <c r="H21" s="68">
        <v>322916666.67000002</v>
      </c>
      <c r="I21" s="68">
        <v>545762572.04279995</v>
      </c>
      <c r="J21" s="68">
        <f t="shared" si="1"/>
        <v>4199145444.1068401</v>
      </c>
      <c r="K21" s="68">
        <v>1427734414.3643999</v>
      </c>
      <c r="L21" s="68">
        <v>5569141.3172000004</v>
      </c>
      <c r="M21" s="68">
        <v>216101631.4788</v>
      </c>
      <c r="N21" s="68">
        <v>110912298.1653</v>
      </c>
      <c r="O21" s="68">
        <f t="shared" si="6"/>
        <v>55456149.082649998</v>
      </c>
      <c r="P21" s="68">
        <f t="shared" si="2"/>
        <v>55456149.082649998</v>
      </c>
      <c r="Q21" s="68">
        <v>2944209768.2883</v>
      </c>
      <c r="R21" s="83">
        <v>0</v>
      </c>
      <c r="S21" s="68">
        <f t="shared" si="3"/>
        <v>2944209768.2883</v>
      </c>
      <c r="T21" s="83">
        <f t="shared" si="4"/>
        <v>10146900777.763639</v>
      </c>
      <c r="U21" s="84">
        <f t="shared" si="5"/>
        <v>8848216548.6381893</v>
      </c>
      <c r="V21" s="65">
        <v>12</v>
      </c>
      <c r="AI21" s="76">
        <v>0</v>
      </c>
    </row>
    <row r="22" spans="1:35" ht="30" customHeight="1">
      <c r="A22" s="65">
        <v>13</v>
      </c>
      <c r="B22" s="66" t="s">
        <v>100</v>
      </c>
      <c r="C22" s="70">
        <v>16</v>
      </c>
      <c r="D22" s="68">
        <v>3045351416.7621198</v>
      </c>
      <c r="E22" s="68">
        <v>0</v>
      </c>
      <c r="F22" s="69">
        <f t="shared" si="0"/>
        <v>3045351416.7621198</v>
      </c>
      <c r="G22" s="68">
        <v>174084423.31999999</v>
      </c>
      <c r="H22" s="68">
        <v>345000000</v>
      </c>
      <c r="I22" s="68">
        <v>803828116.86679995</v>
      </c>
      <c r="J22" s="68">
        <f t="shared" si="1"/>
        <v>1722438876.5753198</v>
      </c>
      <c r="K22" s="68">
        <v>781024470.88039994</v>
      </c>
      <c r="L22" s="68">
        <v>3569000.0232000002</v>
      </c>
      <c r="M22" s="68">
        <v>151145073.66080001</v>
      </c>
      <c r="N22" s="68">
        <v>106060012.2738</v>
      </c>
      <c r="O22" s="68">
        <v>0</v>
      </c>
      <c r="P22" s="68">
        <f t="shared" si="2"/>
        <v>106060012.2738</v>
      </c>
      <c r="Q22" s="68">
        <v>2470496750.0826998</v>
      </c>
      <c r="R22" s="83">
        <v>0</v>
      </c>
      <c r="S22" s="68">
        <f t="shared" si="3"/>
        <v>2470496750.0826998</v>
      </c>
      <c r="T22" s="83">
        <f t="shared" si="4"/>
        <v>6557646723.6830196</v>
      </c>
      <c r="U22" s="84">
        <f t="shared" si="5"/>
        <v>5234734183.4962196</v>
      </c>
      <c r="V22" s="65">
        <v>13</v>
      </c>
      <c r="AI22" s="76">
        <v>0</v>
      </c>
    </row>
    <row r="23" spans="1:35" ht="30" customHeight="1">
      <c r="A23" s="65">
        <v>14</v>
      </c>
      <c r="B23" s="66" t="s">
        <v>101</v>
      </c>
      <c r="C23" s="70">
        <v>17</v>
      </c>
      <c r="D23" s="68">
        <v>3425213538.5208201</v>
      </c>
      <c r="E23" s="68">
        <v>0</v>
      </c>
      <c r="F23" s="69">
        <f t="shared" si="0"/>
        <v>3425213538.5208201</v>
      </c>
      <c r="G23" s="68">
        <v>236579312.91999999</v>
      </c>
      <c r="H23" s="68">
        <v>0</v>
      </c>
      <c r="I23" s="68">
        <v>388237967.77350003</v>
      </c>
      <c r="J23" s="68">
        <f t="shared" si="1"/>
        <v>2800396257.8273201</v>
      </c>
      <c r="K23" s="68">
        <v>878445612.82850003</v>
      </c>
      <c r="L23" s="68">
        <v>4014179.4865000001</v>
      </c>
      <c r="M23" s="68">
        <v>188531800.8362</v>
      </c>
      <c r="N23" s="68">
        <v>119289415.31550001</v>
      </c>
      <c r="O23" s="68">
        <v>0</v>
      </c>
      <c r="P23" s="68">
        <f t="shared" si="2"/>
        <v>119289415.31550001</v>
      </c>
      <c r="Q23" s="68">
        <v>2751428837.2104001</v>
      </c>
      <c r="R23" s="83">
        <v>0</v>
      </c>
      <c r="S23" s="68">
        <f t="shared" si="3"/>
        <v>2751428837.2104001</v>
      </c>
      <c r="T23" s="83">
        <f t="shared" si="4"/>
        <v>7366923384.1979198</v>
      </c>
      <c r="U23" s="84">
        <f t="shared" si="5"/>
        <v>6742106103.5044193</v>
      </c>
      <c r="V23" s="65">
        <v>14</v>
      </c>
      <c r="AI23" s="76">
        <v>0</v>
      </c>
    </row>
    <row r="24" spans="1:35" ht="30" customHeight="1">
      <c r="A24" s="65">
        <v>15</v>
      </c>
      <c r="B24" s="66" t="s">
        <v>102</v>
      </c>
      <c r="C24" s="70">
        <v>11</v>
      </c>
      <c r="D24" s="68">
        <v>3208088655.9098401</v>
      </c>
      <c r="E24" s="68">
        <v>0</v>
      </c>
      <c r="F24" s="69">
        <f t="shared" si="0"/>
        <v>3208088655.9098401</v>
      </c>
      <c r="G24" s="68">
        <v>132891793.39</v>
      </c>
      <c r="H24" s="68">
        <v>898859918.29999995</v>
      </c>
      <c r="I24" s="68">
        <v>513251102.71160001</v>
      </c>
      <c r="J24" s="68">
        <f t="shared" si="1"/>
        <v>1663085841.50824</v>
      </c>
      <c r="K24" s="68">
        <v>822760792.47469997</v>
      </c>
      <c r="L24" s="68">
        <v>3759719.9484000001</v>
      </c>
      <c r="M24" s="68">
        <v>144852592.11919999</v>
      </c>
      <c r="N24" s="68">
        <v>111727638.5077</v>
      </c>
      <c r="O24" s="68">
        <v>0</v>
      </c>
      <c r="P24" s="68">
        <f t="shared" si="2"/>
        <v>111727638.5077</v>
      </c>
      <c r="Q24" s="68">
        <v>2426907885.2391</v>
      </c>
      <c r="R24" s="83">
        <v>0</v>
      </c>
      <c r="S24" s="68">
        <f t="shared" si="3"/>
        <v>2426907885.2391</v>
      </c>
      <c r="T24" s="83">
        <f t="shared" si="4"/>
        <v>6718097284.1989403</v>
      </c>
      <c r="U24" s="84">
        <f t="shared" si="5"/>
        <v>5173094469.7973404</v>
      </c>
      <c r="V24" s="65">
        <v>15</v>
      </c>
      <c r="AI24" s="76">
        <v>0</v>
      </c>
    </row>
    <row r="25" spans="1:35" ht="30" customHeight="1">
      <c r="A25" s="65">
        <v>16</v>
      </c>
      <c r="B25" s="66" t="s">
        <v>103</v>
      </c>
      <c r="C25" s="70">
        <v>27</v>
      </c>
      <c r="D25" s="68">
        <v>3541166508.0149598</v>
      </c>
      <c r="E25" s="68">
        <v>732329113.98720002</v>
      </c>
      <c r="F25" s="69">
        <f t="shared" si="0"/>
        <v>4273495622.0021601</v>
      </c>
      <c r="G25" s="68">
        <v>122916438.27</v>
      </c>
      <c r="H25" s="68">
        <v>0</v>
      </c>
      <c r="I25" s="68">
        <v>1732384524.7117</v>
      </c>
      <c r="J25" s="68">
        <f t="shared" si="1"/>
        <v>2418194659.0204601</v>
      </c>
      <c r="K25" s="68">
        <v>1121597220.7546999</v>
      </c>
      <c r="L25" s="68">
        <v>4791682.9083000002</v>
      </c>
      <c r="M25" s="68">
        <v>196241058.73359999</v>
      </c>
      <c r="N25" s="68">
        <v>123327692.5731</v>
      </c>
      <c r="O25" s="68">
        <f t="shared" ref="O25" si="7">N25/2</f>
        <v>61663846.28655</v>
      </c>
      <c r="P25" s="68">
        <f t="shared" si="2"/>
        <v>61663846.28655</v>
      </c>
      <c r="Q25" s="68">
        <v>2871923663.3464999</v>
      </c>
      <c r="R25" s="83">
        <v>0</v>
      </c>
      <c r="S25" s="68">
        <f t="shared" si="3"/>
        <v>2871923663.3464999</v>
      </c>
      <c r="T25" s="83">
        <f t="shared" si="4"/>
        <v>8591376940.3183594</v>
      </c>
      <c r="U25" s="84">
        <f t="shared" si="5"/>
        <v>6674412131.0501099</v>
      </c>
      <c r="V25" s="65">
        <v>16</v>
      </c>
      <c r="AI25" s="76">
        <v>0</v>
      </c>
    </row>
    <row r="26" spans="1:35" ht="30" customHeight="1">
      <c r="A26" s="65">
        <v>17</v>
      </c>
      <c r="B26" s="66" t="s">
        <v>104</v>
      </c>
      <c r="C26" s="70">
        <v>27</v>
      </c>
      <c r="D26" s="68">
        <v>3808853072.8814702</v>
      </c>
      <c r="E26" s="68">
        <v>0</v>
      </c>
      <c r="F26" s="69">
        <f t="shared" si="0"/>
        <v>3808853072.8814702</v>
      </c>
      <c r="G26" s="68">
        <v>66966469.700000003</v>
      </c>
      <c r="H26" s="68">
        <v>0</v>
      </c>
      <c r="I26" s="68">
        <v>318255342.24229997</v>
      </c>
      <c r="J26" s="68">
        <f t="shared" si="1"/>
        <v>3423631260.9391704</v>
      </c>
      <c r="K26" s="68">
        <v>976835526.93929994</v>
      </c>
      <c r="L26" s="68">
        <v>4463785.8876999998</v>
      </c>
      <c r="M26" s="68">
        <v>174983818.3651</v>
      </c>
      <c r="N26" s="68">
        <v>132650373.7581</v>
      </c>
      <c r="O26" s="68">
        <v>0</v>
      </c>
      <c r="P26" s="68">
        <f t="shared" si="2"/>
        <v>132650373.7581</v>
      </c>
      <c r="Q26" s="68">
        <v>3235640029.1592002</v>
      </c>
      <c r="R26" s="83">
        <v>0</v>
      </c>
      <c r="S26" s="68">
        <f t="shared" si="3"/>
        <v>3235640029.1592002</v>
      </c>
      <c r="T26" s="83">
        <f t="shared" si="4"/>
        <v>8333426606.9908695</v>
      </c>
      <c r="U26" s="84">
        <f t="shared" si="5"/>
        <v>7948204795.0485706</v>
      </c>
      <c r="V26" s="65">
        <v>17</v>
      </c>
      <c r="AI26" s="76">
        <v>0</v>
      </c>
    </row>
    <row r="27" spans="1:35" ht="30" customHeight="1">
      <c r="A27" s="65">
        <v>18</v>
      </c>
      <c r="B27" s="66" t="s">
        <v>105</v>
      </c>
      <c r="C27" s="70">
        <v>23</v>
      </c>
      <c r="D27" s="68">
        <v>4462514384.2629404</v>
      </c>
      <c r="E27" s="68">
        <v>0</v>
      </c>
      <c r="F27" s="69">
        <f t="shared" si="0"/>
        <v>4462514384.2629404</v>
      </c>
      <c r="G27" s="68">
        <v>1489562335.5</v>
      </c>
      <c r="H27" s="68">
        <v>0</v>
      </c>
      <c r="I27" s="68">
        <v>794492148.21920002</v>
      </c>
      <c r="J27" s="68">
        <f t="shared" si="1"/>
        <v>2178459900.5437403</v>
      </c>
      <c r="K27" s="68">
        <v>1144476435.9807999</v>
      </c>
      <c r="L27" s="68">
        <v>5229844.3607999999</v>
      </c>
      <c r="M27" s="68">
        <v>236667488.4725</v>
      </c>
      <c r="N27" s="68">
        <v>155415341.48140001</v>
      </c>
      <c r="O27" s="68">
        <v>0</v>
      </c>
      <c r="P27" s="68">
        <f t="shared" si="2"/>
        <v>155415341.48140001</v>
      </c>
      <c r="Q27" s="68">
        <v>3589185307.204</v>
      </c>
      <c r="R27" s="83">
        <v>0</v>
      </c>
      <c r="S27" s="68">
        <f t="shared" si="3"/>
        <v>3589185307.204</v>
      </c>
      <c r="T27" s="83">
        <f t="shared" si="4"/>
        <v>9593488801.7624397</v>
      </c>
      <c r="U27" s="84">
        <f t="shared" si="5"/>
        <v>7309434318.0432396</v>
      </c>
      <c r="V27" s="65">
        <v>18</v>
      </c>
      <c r="AI27" s="76">
        <v>0</v>
      </c>
    </row>
    <row r="28" spans="1:35" ht="30" customHeight="1">
      <c r="A28" s="65">
        <v>19</v>
      </c>
      <c r="B28" s="66" t="s">
        <v>106</v>
      </c>
      <c r="C28" s="70">
        <v>44</v>
      </c>
      <c r="D28" s="68">
        <v>5402370473.3320503</v>
      </c>
      <c r="E28" s="68">
        <v>0</v>
      </c>
      <c r="F28" s="69">
        <f t="shared" si="0"/>
        <v>5402370473.3320503</v>
      </c>
      <c r="G28" s="68">
        <v>202477930.22</v>
      </c>
      <c r="H28" s="68">
        <v>292615190</v>
      </c>
      <c r="I28" s="68">
        <v>891557178.80239999</v>
      </c>
      <c r="J28" s="68">
        <f t="shared" si="1"/>
        <v>4015720174.3096499</v>
      </c>
      <c r="K28" s="68">
        <v>1385516140.1768</v>
      </c>
      <c r="L28" s="68">
        <v>6331308.8376000002</v>
      </c>
      <c r="M28" s="68">
        <v>304601804.19639999</v>
      </c>
      <c r="N28" s="68">
        <v>188147573.23410001</v>
      </c>
      <c r="O28" s="68">
        <v>0</v>
      </c>
      <c r="P28" s="68">
        <f t="shared" si="2"/>
        <v>188147573.23410001</v>
      </c>
      <c r="Q28" s="68">
        <v>4790383619.0441999</v>
      </c>
      <c r="R28" s="83">
        <v>0</v>
      </c>
      <c r="S28" s="68">
        <f t="shared" si="3"/>
        <v>4790383619.0441999</v>
      </c>
      <c r="T28" s="83">
        <f t="shared" si="4"/>
        <v>12077350918.82115</v>
      </c>
      <c r="U28" s="84">
        <f t="shared" si="5"/>
        <v>10690700619.79875</v>
      </c>
      <c r="V28" s="65">
        <v>19</v>
      </c>
      <c r="AI28" s="76">
        <v>0</v>
      </c>
    </row>
    <row r="29" spans="1:35" ht="30" customHeight="1">
      <c r="A29" s="65">
        <v>20</v>
      </c>
      <c r="B29" s="66" t="s">
        <v>107</v>
      </c>
      <c r="C29" s="70">
        <v>34</v>
      </c>
      <c r="D29" s="68">
        <v>4186683365.6223202</v>
      </c>
      <c r="E29" s="68">
        <v>0</v>
      </c>
      <c r="F29" s="69">
        <f t="shared" si="0"/>
        <v>4186683365.6223202</v>
      </c>
      <c r="G29" s="68">
        <v>172335440.80000001</v>
      </c>
      <c r="H29" s="68">
        <v>850000000</v>
      </c>
      <c r="I29" s="68">
        <v>389738932.62809998</v>
      </c>
      <c r="J29" s="68">
        <f t="shared" si="1"/>
        <v>2774608992.1942201</v>
      </c>
      <c r="K29" s="68">
        <v>1073735576.9127001</v>
      </c>
      <c r="L29" s="68">
        <v>4906584.1518999999</v>
      </c>
      <c r="M29" s="68">
        <v>207213316.4878</v>
      </c>
      <c r="N29" s="68">
        <v>145809014.58520001</v>
      </c>
      <c r="O29" s="68">
        <v>0</v>
      </c>
      <c r="P29" s="68">
        <f t="shared" si="2"/>
        <v>145809014.58520001</v>
      </c>
      <c r="Q29" s="68">
        <v>3404688246.4931002</v>
      </c>
      <c r="R29" s="83">
        <v>0</v>
      </c>
      <c r="S29" s="68">
        <f t="shared" si="3"/>
        <v>3404688246.4931002</v>
      </c>
      <c r="T29" s="83">
        <f t="shared" si="4"/>
        <v>9023036104.2530212</v>
      </c>
      <c r="U29" s="84">
        <f t="shared" si="5"/>
        <v>7610961730.8249207</v>
      </c>
      <c r="V29" s="65">
        <v>20</v>
      </c>
      <c r="AI29" s="76">
        <v>0</v>
      </c>
    </row>
    <row r="30" spans="1:35" ht="30" customHeight="1">
      <c r="A30" s="65">
        <v>21</v>
      </c>
      <c r="B30" s="66" t="s">
        <v>108</v>
      </c>
      <c r="C30" s="70">
        <v>21</v>
      </c>
      <c r="D30" s="68">
        <v>3596381898.64362</v>
      </c>
      <c r="E30" s="68">
        <v>0</v>
      </c>
      <c r="F30" s="69">
        <f t="shared" si="0"/>
        <v>3596381898.64362</v>
      </c>
      <c r="G30" s="68">
        <v>84522952.109999999</v>
      </c>
      <c r="H30" s="68">
        <v>0</v>
      </c>
      <c r="I30" s="68">
        <v>444829035.98199999</v>
      </c>
      <c r="J30" s="68">
        <f t="shared" si="1"/>
        <v>3067029910.55162</v>
      </c>
      <c r="K30" s="68">
        <v>922344217.48880005</v>
      </c>
      <c r="L30" s="68">
        <v>4214780.2680000002</v>
      </c>
      <c r="M30" s="68">
        <v>159250081.33559999</v>
      </c>
      <c r="N30" s="68">
        <v>125250670.9772</v>
      </c>
      <c r="O30" s="68">
        <f t="shared" ref="O30:O32" si="8">N30/2</f>
        <v>62625335.488600001</v>
      </c>
      <c r="P30" s="68">
        <f t="shared" si="2"/>
        <v>62625335.488600001</v>
      </c>
      <c r="Q30" s="68">
        <v>2685144820.6259999</v>
      </c>
      <c r="R30" s="83">
        <v>0</v>
      </c>
      <c r="S30" s="68">
        <f t="shared" si="3"/>
        <v>2685144820.6259999</v>
      </c>
      <c r="T30" s="83">
        <f t="shared" si="4"/>
        <v>7492586469.3392181</v>
      </c>
      <c r="U30" s="84">
        <f t="shared" si="5"/>
        <v>6900609145.7586193</v>
      </c>
      <c r="V30" s="65">
        <v>21</v>
      </c>
      <c r="AI30" s="76">
        <v>0</v>
      </c>
    </row>
    <row r="31" spans="1:35" ht="30" customHeight="1">
      <c r="A31" s="65">
        <v>22</v>
      </c>
      <c r="B31" s="66" t="s">
        <v>109</v>
      </c>
      <c r="C31" s="70">
        <v>21</v>
      </c>
      <c r="D31" s="68">
        <v>3764326134.6901598</v>
      </c>
      <c r="E31" s="68">
        <v>0</v>
      </c>
      <c r="F31" s="69">
        <f t="shared" si="0"/>
        <v>3764326134.6901598</v>
      </c>
      <c r="G31" s="68">
        <v>118782009.45999999</v>
      </c>
      <c r="H31" s="68">
        <v>117593824.09999999</v>
      </c>
      <c r="I31" s="68">
        <v>1105953086.6751001</v>
      </c>
      <c r="J31" s="68">
        <f t="shared" si="1"/>
        <v>2421997214.45506</v>
      </c>
      <c r="K31" s="68">
        <v>965415948.84089994</v>
      </c>
      <c r="L31" s="68">
        <v>4411602.5449000001</v>
      </c>
      <c r="M31" s="68">
        <v>168089006.11539999</v>
      </c>
      <c r="N31" s="68">
        <v>131099640.53749999</v>
      </c>
      <c r="O31" s="68">
        <f t="shared" si="8"/>
        <v>65549820.268749997</v>
      </c>
      <c r="P31" s="68">
        <f t="shared" si="2"/>
        <v>65549820.268749997</v>
      </c>
      <c r="Q31" s="68">
        <v>2779480707.6775999</v>
      </c>
      <c r="R31" s="83">
        <v>0</v>
      </c>
      <c r="S31" s="68">
        <f t="shared" si="3"/>
        <v>2779480707.6775999</v>
      </c>
      <c r="T31" s="83">
        <f t="shared" si="4"/>
        <v>7812823040.4064598</v>
      </c>
      <c r="U31" s="84">
        <f t="shared" si="5"/>
        <v>6404944299.9026098</v>
      </c>
      <c r="V31" s="65">
        <v>22</v>
      </c>
      <c r="AI31" s="76">
        <v>0</v>
      </c>
    </row>
    <row r="32" spans="1:35" ht="30" customHeight="1">
      <c r="A32" s="65">
        <v>23</v>
      </c>
      <c r="B32" s="66" t="s">
        <v>110</v>
      </c>
      <c r="C32" s="70">
        <v>16</v>
      </c>
      <c r="D32" s="68">
        <v>3031774063.20964</v>
      </c>
      <c r="E32" s="68">
        <v>0</v>
      </c>
      <c r="F32" s="69">
        <f t="shared" si="0"/>
        <v>3031774063.20964</v>
      </c>
      <c r="G32" s="68">
        <v>79618821.510000005</v>
      </c>
      <c r="H32" s="68">
        <v>632203900</v>
      </c>
      <c r="I32" s="68">
        <v>530376425.99730003</v>
      </c>
      <c r="J32" s="68">
        <f t="shared" si="1"/>
        <v>1789574915.7023396</v>
      </c>
      <c r="K32" s="68">
        <v>777542361.94679999</v>
      </c>
      <c r="L32" s="68">
        <v>3553088.0427000001</v>
      </c>
      <c r="M32" s="68">
        <v>161204771.7225</v>
      </c>
      <c r="N32" s="68">
        <v>105587155.7501</v>
      </c>
      <c r="O32" s="68">
        <f t="shared" si="8"/>
        <v>52793577.875050001</v>
      </c>
      <c r="P32" s="68">
        <f t="shared" si="2"/>
        <v>52793577.875050001</v>
      </c>
      <c r="Q32" s="68">
        <v>2482292470.7363</v>
      </c>
      <c r="R32" s="83">
        <v>0</v>
      </c>
      <c r="S32" s="68">
        <f t="shared" si="3"/>
        <v>2482292470.7363</v>
      </c>
      <c r="T32" s="83">
        <f t="shared" si="4"/>
        <v>6561953911.4080391</v>
      </c>
      <c r="U32" s="84">
        <f t="shared" si="5"/>
        <v>5266961186.0256891</v>
      </c>
      <c r="V32" s="65">
        <v>23</v>
      </c>
      <c r="AI32" s="76">
        <v>0</v>
      </c>
    </row>
    <row r="33" spans="1:35" ht="30" customHeight="1">
      <c r="A33" s="65">
        <v>24</v>
      </c>
      <c r="B33" s="66" t="s">
        <v>111</v>
      </c>
      <c r="C33" s="70">
        <v>20</v>
      </c>
      <c r="D33" s="68">
        <v>4562652332.2754002</v>
      </c>
      <c r="E33" s="68">
        <v>0</v>
      </c>
      <c r="F33" s="69">
        <f t="shared" si="0"/>
        <v>4562652332.2754002</v>
      </c>
      <c r="G33" s="68">
        <v>2637685277.4699998</v>
      </c>
      <c r="H33" s="68">
        <v>0</v>
      </c>
      <c r="I33" s="68">
        <v>148076.33660000001</v>
      </c>
      <c r="J33" s="68">
        <f t="shared" si="1"/>
        <v>1924818978.4688003</v>
      </c>
      <c r="K33" s="68">
        <v>1170158262.8566999</v>
      </c>
      <c r="L33" s="68">
        <v>5347201.0433999998</v>
      </c>
      <c r="M33" s="68">
        <v>677334665.75349998</v>
      </c>
      <c r="N33" s="68">
        <v>158902831.27869999</v>
      </c>
      <c r="O33" s="68">
        <v>0</v>
      </c>
      <c r="P33" s="68">
        <f t="shared" si="2"/>
        <v>158902831.27869999</v>
      </c>
      <c r="Q33" s="68">
        <v>17652065194.401798</v>
      </c>
      <c r="R33" s="83">
        <v>6617853446.5</v>
      </c>
      <c r="S33" s="68">
        <f t="shared" si="3"/>
        <v>11034211747.901798</v>
      </c>
      <c r="T33" s="83">
        <f t="shared" si="4"/>
        <v>24226460487.609497</v>
      </c>
      <c r="U33" s="84">
        <f t="shared" si="5"/>
        <v>14970773687.302898</v>
      </c>
      <c r="V33" s="65">
        <v>24</v>
      </c>
      <c r="AI33" s="76">
        <v>0</v>
      </c>
    </row>
    <row r="34" spans="1:35" ht="30" customHeight="1">
      <c r="A34" s="65">
        <v>25</v>
      </c>
      <c r="B34" s="66" t="s">
        <v>112</v>
      </c>
      <c r="C34" s="70">
        <v>13</v>
      </c>
      <c r="D34" s="68">
        <v>3140924444.0240898</v>
      </c>
      <c r="E34" s="68">
        <v>0</v>
      </c>
      <c r="F34" s="69">
        <f t="shared" si="0"/>
        <v>3140924444.0240898</v>
      </c>
      <c r="G34" s="68">
        <v>75717060.810000002</v>
      </c>
      <c r="H34" s="68">
        <v>124722672.83</v>
      </c>
      <c r="I34" s="68">
        <v>279314169.93419999</v>
      </c>
      <c r="J34" s="68">
        <f t="shared" si="1"/>
        <v>2661170540.4498901</v>
      </c>
      <c r="K34" s="68">
        <v>805535557.72469997</v>
      </c>
      <c r="L34" s="68">
        <v>3681006.8457999998</v>
      </c>
      <c r="M34" s="68">
        <v>145528117.74579999</v>
      </c>
      <c r="N34" s="68">
        <v>109388520.23800001</v>
      </c>
      <c r="O34" s="68">
        <v>0</v>
      </c>
      <c r="P34" s="68">
        <f t="shared" si="2"/>
        <v>109388520.23800001</v>
      </c>
      <c r="Q34" s="68">
        <v>2311898539.4654999</v>
      </c>
      <c r="R34" s="83">
        <v>0</v>
      </c>
      <c r="S34" s="68">
        <f t="shared" si="3"/>
        <v>2311898539.4654999</v>
      </c>
      <c r="T34" s="83">
        <f t="shared" si="4"/>
        <v>6516956186.04389</v>
      </c>
      <c r="U34" s="84">
        <f t="shared" si="5"/>
        <v>6037202282.4696903</v>
      </c>
      <c r="V34" s="65">
        <v>25</v>
      </c>
      <c r="AI34" s="76">
        <v>0</v>
      </c>
    </row>
    <row r="35" spans="1:35" ht="30" customHeight="1">
      <c r="A35" s="65">
        <v>26</v>
      </c>
      <c r="B35" s="66" t="s">
        <v>113</v>
      </c>
      <c r="C35" s="70">
        <v>25</v>
      </c>
      <c r="D35" s="68">
        <v>4034377601.7761598</v>
      </c>
      <c r="E35" s="68">
        <v>0</v>
      </c>
      <c r="F35" s="69">
        <f t="shared" si="0"/>
        <v>4034377601.7761598</v>
      </c>
      <c r="G35" s="68">
        <v>132306927.39</v>
      </c>
      <c r="H35" s="68">
        <v>514281002.97000003</v>
      </c>
      <c r="I35" s="68">
        <v>842498001.19630003</v>
      </c>
      <c r="J35" s="68">
        <f t="shared" si="1"/>
        <v>2545291670.2198596</v>
      </c>
      <c r="K35" s="68">
        <v>1034674558.2186</v>
      </c>
      <c r="L35" s="68">
        <v>4728089.3936999999</v>
      </c>
      <c r="M35" s="68">
        <v>182353063.26989999</v>
      </c>
      <c r="N35" s="68">
        <v>140504683.8292</v>
      </c>
      <c r="O35" s="68">
        <f t="shared" ref="O35:O37" si="9">N35/2</f>
        <v>70252341.9146</v>
      </c>
      <c r="P35" s="68">
        <f t="shared" si="2"/>
        <v>70252341.9146</v>
      </c>
      <c r="Q35" s="68">
        <v>2909364324.6866999</v>
      </c>
      <c r="R35" s="83">
        <v>0</v>
      </c>
      <c r="S35" s="68">
        <f t="shared" si="3"/>
        <v>2909364324.6866999</v>
      </c>
      <c r="T35" s="83">
        <f t="shared" si="4"/>
        <v>8306002321.1742592</v>
      </c>
      <c r="U35" s="84">
        <f t="shared" si="5"/>
        <v>6746664047.7033596</v>
      </c>
      <c r="V35" s="65">
        <v>26</v>
      </c>
      <c r="AI35" s="76">
        <v>0</v>
      </c>
    </row>
    <row r="36" spans="1:35" ht="30" customHeight="1">
      <c r="A36" s="65">
        <v>27</v>
      </c>
      <c r="B36" s="66" t="s">
        <v>114</v>
      </c>
      <c r="C36" s="70">
        <v>20</v>
      </c>
      <c r="D36" s="68">
        <v>3164252095.4119201</v>
      </c>
      <c r="E36" s="68">
        <v>0</v>
      </c>
      <c r="F36" s="69">
        <f t="shared" si="0"/>
        <v>3164252095.4119201</v>
      </c>
      <c r="G36" s="68">
        <v>286416050.41000003</v>
      </c>
      <c r="H36" s="68">
        <v>385796101</v>
      </c>
      <c r="I36" s="68">
        <v>1569591930.3699</v>
      </c>
      <c r="J36" s="68">
        <f t="shared" si="1"/>
        <v>922448013.63202024</v>
      </c>
      <c r="K36" s="68">
        <v>811518271.73319995</v>
      </c>
      <c r="L36" s="68">
        <v>3708345.6900999998</v>
      </c>
      <c r="M36" s="68">
        <v>218849556.64910001</v>
      </c>
      <c r="N36" s="68">
        <v>110200948.9709</v>
      </c>
      <c r="O36" s="68">
        <v>0</v>
      </c>
      <c r="P36" s="68">
        <f t="shared" si="2"/>
        <v>110200948.9709</v>
      </c>
      <c r="Q36" s="68">
        <v>2953189304.1037002</v>
      </c>
      <c r="R36" s="83">
        <v>0</v>
      </c>
      <c r="S36" s="68">
        <f t="shared" si="3"/>
        <v>2953189304.1037002</v>
      </c>
      <c r="T36" s="83">
        <f t="shared" si="4"/>
        <v>7261718522.5589199</v>
      </c>
      <c r="U36" s="84">
        <f t="shared" si="5"/>
        <v>5019914440.7790203</v>
      </c>
      <c r="V36" s="65">
        <v>27</v>
      </c>
      <c r="AI36" s="76">
        <v>0</v>
      </c>
    </row>
    <row r="37" spans="1:35" ht="30" customHeight="1">
      <c r="A37" s="65">
        <v>28</v>
      </c>
      <c r="B37" s="66" t="s">
        <v>115</v>
      </c>
      <c r="C37" s="70">
        <v>18</v>
      </c>
      <c r="D37" s="68">
        <v>3170520833.1882801</v>
      </c>
      <c r="E37" s="68">
        <v>2163045451.4846001</v>
      </c>
      <c r="F37" s="69">
        <f t="shared" si="0"/>
        <v>5333566284.6728802</v>
      </c>
      <c r="G37" s="68">
        <v>161563693.81</v>
      </c>
      <c r="H37" s="68">
        <v>644248762.91999996</v>
      </c>
      <c r="I37" s="68">
        <v>451041913.9454</v>
      </c>
      <c r="J37" s="68">
        <f t="shared" si="1"/>
        <v>4076711913.9974794</v>
      </c>
      <c r="K37" s="68">
        <v>1445612514.1212001</v>
      </c>
      <c r="L37" s="68">
        <v>5617214.9645999996</v>
      </c>
      <c r="M37" s="68">
        <v>180744864.51179999</v>
      </c>
      <c r="N37" s="68">
        <v>110419269.3924</v>
      </c>
      <c r="O37" s="68">
        <f t="shared" si="9"/>
        <v>55209634.696199998</v>
      </c>
      <c r="P37" s="68">
        <f t="shared" si="2"/>
        <v>55209634.696199998</v>
      </c>
      <c r="Q37" s="68">
        <v>2827057464.1427002</v>
      </c>
      <c r="R37" s="83">
        <v>0</v>
      </c>
      <c r="S37" s="68">
        <f t="shared" si="3"/>
        <v>2827057464.1427002</v>
      </c>
      <c r="T37" s="83">
        <f t="shared" si="4"/>
        <v>9903017611.8055801</v>
      </c>
      <c r="U37" s="84">
        <f t="shared" si="5"/>
        <v>8590953606.433979</v>
      </c>
      <c r="V37" s="65">
        <v>28</v>
      </c>
      <c r="AI37" s="76">
        <v>0</v>
      </c>
    </row>
    <row r="38" spans="1:35" ht="30" customHeight="1">
      <c r="A38" s="65">
        <v>29</v>
      </c>
      <c r="B38" s="66" t="s">
        <v>116</v>
      </c>
      <c r="C38" s="70">
        <v>30</v>
      </c>
      <c r="D38" s="68">
        <v>3106245064.97685</v>
      </c>
      <c r="E38" s="68">
        <v>0</v>
      </c>
      <c r="F38" s="69">
        <f t="shared" si="0"/>
        <v>3106245064.97685</v>
      </c>
      <c r="G38" s="68">
        <v>245947370.66999999</v>
      </c>
      <c r="H38" s="68">
        <v>0</v>
      </c>
      <c r="I38" s="68">
        <v>1630056251.3694</v>
      </c>
      <c r="J38" s="68">
        <f t="shared" si="1"/>
        <v>1230241442.9374499</v>
      </c>
      <c r="K38" s="68">
        <v>796641528.77240002</v>
      </c>
      <c r="L38" s="68">
        <v>3640364.3406000002</v>
      </c>
      <c r="M38" s="68">
        <v>181613379.396</v>
      </c>
      <c r="N38" s="68">
        <v>108180746.5317</v>
      </c>
      <c r="O38" s="68">
        <v>0</v>
      </c>
      <c r="P38" s="68">
        <f t="shared" si="2"/>
        <v>108180746.5317</v>
      </c>
      <c r="Q38" s="68">
        <v>2764304661.9219999</v>
      </c>
      <c r="R38" s="83">
        <v>0</v>
      </c>
      <c r="S38" s="68">
        <f t="shared" si="3"/>
        <v>2764304661.9219999</v>
      </c>
      <c r="T38" s="83">
        <f t="shared" si="4"/>
        <v>6960625745.9395504</v>
      </c>
      <c r="U38" s="84">
        <f t="shared" si="5"/>
        <v>5084622123.9001503</v>
      </c>
      <c r="V38" s="65">
        <v>29</v>
      </c>
      <c r="AI38" s="76">
        <v>0</v>
      </c>
    </row>
    <row r="39" spans="1:35" ht="30" customHeight="1">
      <c r="A39" s="65">
        <v>30</v>
      </c>
      <c r="B39" s="66" t="s">
        <v>117</v>
      </c>
      <c r="C39" s="70">
        <v>33</v>
      </c>
      <c r="D39" s="68">
        <v>3820071114.6237402</v>
      </c>
      <c r="E39" s="68">
        <v>0</v>
      </c>
      <c r="F39" s="69">
        <f t="shared" si="0"/>
        <v>3820071114.6237402</v>
      </c>
      <c r="G39" s="68">
        <v>429816561.88</v>
      </c>
      <c r="H39" s="68">
        <v>0</v>
      </c>
      <c r="I39" s="68">
        <v>1136564007.0727999</v>
      </c>
      <c r="J39" s="68">
        <f t="shared" si="1"/>
        <v>2253690545.6709404</v>
      </c>
      <c r="K39" s="68">
        <v>979712556.19379997</v>
      </c>
      <c r="L39" s="68">
        <v>4476932.8772</v>
      </c>
      <c r="M39" s="68">
        <v>256290822.4258</v>
      </c>
      <c r="N39" s="68">
        <v>133041062.8716</v>
      </c>
      <c r="O39" s="68">
        <v>0</v>
      </c>
      <c r="P39" s="68">
        <f t="shared" si="2"/>
        <v>133041062.8716</v>
      </c>
      <c r="Q39" s="68">
        <v>4858540796.2011995</v>
      </c>
      <c r="R39" s="83">
        <v>0</v>
      </c>
      <c r="S39" s="68">
        <f t="shared" si="3"/>
        <v>4858540796.2011995</v>
      </c>
      <c r="T39" s="83">
        <f t="shared" si="4"/>
        <v>10052133285.19334</v>
      </c>
      <c r="U39" s="84">
        <f t="shared" si="5"/>
        <v>8485752716.2405396</v>
      </c>
      <c r="V39" s="65">
        <v>30</v>
      </c>
      <c r="AI39" s="76">
        <v>0</v>
      </c>
    </row>
    <row r="40" spans="1:35" ht="30" customHeight="1">
      <c r="A40" s="65">
        <v>31</v>
      </c>
      <c r="B40" s="66" t="s">
        <v>118</v>
      </c>
      <c r="C40" s="70">
        <v>17</v>
      </c>
      <c r="D40" s="68">
        <v>3556612093.9084101</v>
      </c>
      <c r="E40" s="68">
        <v>0</v>
      </c>
      <c r="F40" s="69">
        <f t="shared" si="0"/>
        <v>3556612093.9084101</v>
      </c>
      <c r="G40" s="68">
        <v>60304686.590000004</v>
      </c>
      <c r="H40" s="68">
        <v>1031399422.965</v>
      </c>
      <c r="I40" s="68">
        <v>726003598.13259995</v>
      </c>
      <c r="J40" s="68">
        <f t="shared" si="1"/>
        <v>1738904386.2208099</v>
      </c>
      <c r="K40" s="68">
        <v>912144675.15369999</v>
      </c>
      <c r="L40" s="68">
        <v>4168172.0373999998</v>
      </c>
      <c r="M40" s="68">
        <v>172728840.07190001</v>
      </c>
      <c r="N40" s="68">
        <v>123865613.7536</v>
      </c>
      <c r="O40" s="68">
        <f t="shared" ref="O40:O41" si="10">N40/2</f>
        <v>61932806.876800001</v>
      </c>
      <c r="P40" s="68">
        <f t="shared" si="2"/>
        <v>61932806.876800001</v>
      </c>
      <c r="Q40" s="68">
        <v>2787294852.1880002</v>
      </c>
      <c r="R40" s="83">
        <v>0</v>
      </c>
      <c r="S40" s="68">
        <f t="shared" si="3"/>
        <v>2787294852.1880002</v>
      </c>
      <c r="T40" s="83">
        <f t="shared" si="4"/>
        <v>7556814247.1130104</v>
      </c>
      <c r="U40" s="84">
        <f t="shared" si="5"/>
        <v>5677173732.5486097</v>
      </c>
      <c r="V40" s="65">
        <v>31</v>
      </c>
      <c r="AI40" s="76">
        <v>0</v>
      </c>
    </row>
    <row r="41" spans="1:35" ht="30" customHeight="1">
      <c r="A41" s="65">
        <v>32</v>
      </c>
      <c r="B41" s="66" t="s">
        <v>119</v>
      </c>
      <c r="C41" s="70">
        <v>23</v>
      </c>
      <c r="D41" s="68">
        <v>3673138715.45577</v>
      </c>
      <c r="E41" s="68">
        <v>12141425544.1056</v>
      </c>
      <c r="F41" s="69">
        <f t="shared" si="0"/>
        <v>15814564259.561371</v>
      </c>
      <c r="G41" s="68">
        <v>289308919.64999998</v>
      </c>
      <c r="H41" s="68">
        <v>0</v>
      </c>
      <c r="I41" s="68">
        <v>678310263.68809998</v>
      </c>
      <c r="J41" s="68">
        <f t="shared" si="1"/>
        <v>14846945076.22327</v>
      </c>
      <c r="K41" s="68">
        <v>4246506660.4857998</v>
      </c>
      <c r="L41" s="68">
        <v>14239394.1919</v>
      </c>
      <c r="M41" s="68">
        <v>248420188.4826</v>
      </c>
      <c r="N41" s="68">
        <v>127923869.5081</v>
      </c>
      <c r="O41" s="68">
        <f t="shared" si="10"/>
        <v>63961934.754050002</v>
      </c>
      <c r="P41" s="68">
        <f t="shared" si="2"/>
        <v>63961934.754050002</v>
      </c>
      <c r="Q41" s="68">
        <v>7823974868.4385996</v>
      </c>
      <c r="R41" s="83">
        <v>0</v>
      </c>
      <c r="S41" s="68">
        <f t="shared" si="3"/>
        <v>7823974868.4385996</v>
      </c>
      <c r="T41" s="83">
        <f t="shared" si="4"/>
        <v>28275629240.668369</v>
      </c>
      <c r="U41" s="84">
        <f t="shared" si="5"/>
        <v>27244048122.576218</v>
      </c>
      <c r="V41" s="65">
        <v>32</v>
      </c>
      <c r="AI41" s="76">
        <v>0</v>
      </c>
    </row>
    <row r="42" spans="1:35" ht="30" customHeight="1">
      <c r="A42" s="65">
        <v>33</v>
      </c>
      <c r="B42" s="66" t="s">
        <v>120</v>
      </c>
      <c r="C42" s="70">
        <v>23</v>
      </c>
      <c r="D42" s="68">
        <v>3753614309.67805</v>
      </c>
      <c r="E42" s="68">
        <v>0</v>
      </c>
      <c r="F42" s="69">
        <f t="shared" si="0"/>
        <v>3753614309.67805</v>
      </c>
      <c r="G42" s="68">
        <v>73111095.489999995</v>
      </c>
      <c r="H42" s="68">
        <v>206017834</v>
      </c>
      <c r="I42" s="68">
        <v>930122774.78340006</v>
      </c>
      <c r="J42" s="68">
        <f t="shared" si="1"/>
        <v>2544362605.4046502</v>
      </c>
      <c r="K42" s="68">
        <v>962668746.19749999</v>
      </c>
      <c r="L42" s="68">
        <v>4399048.8165999996</v>
      </c>
      <c r="M42" s="68">
        <v>169647759.46160001</v>
      </c>
      <c r="N42" s="68">
        <v>130726581.3608</v>
      </c>
      <c r="O42" s="68">
        <v>0</v>
      </c>
      <c r="P42" s="68">
        <f t="shared" si="2"/>
        <v>130726581.3608</v>
      </c>
      <c r="Q42" s="68">
        <v>2817519763.9966998</v>
      </c>
      <c r="R42" s="83">
        <v>0</v>
      </c>
      <c r="S42" s="68">
        <f t="shared" si="3"/>
        <v>2817519763.9966998</v>
      </c>
      <c r="T42" s="83">
        <f t="shared" si="4"/>
        <v>7838576209.5112495</v>
      </c>
      <c r="U42" s="84">
        <f t="shared" si="5"/>
        <v>6629324505.2378492</v>
      </c>
      <c r="V42" s="65">
        <v>33</v>
      </c>
      <c r="AI42" s="76">
        <v>0</v>
      </c>
    </row>
    <row r="43" spans="1:35" ht="30" customHeight="1">
      <c r="A43" s="65">
        <v>34</v>
      </c>
      <c r="B43" s="66" t="s">
        <v>121</v>
      </c>
      <c r="C43" s="70">
        <v>16</v>
      </c>
      <c r="D43" s="68">
        <v>3280815736.1002498</v>
      </c>
      <c r="E43" s="68">
        <v>0</v>
      </c>
      <c r="F43" s="69">
        <f t="shared" si="0"/>
        <v>3280815736.1002498</v>
      </c>
      <c r="G43" s="68">
        <v>109030571.81999999</v>
      </c>
      <c r="H43" s="68">
        <v>0</v>
      </c>
      <c r="I43" s="68">
        <v>555461313.03670001</v>
      </c>
      <c r="J43" s="68">
        <f t="shared" si="1"/>
        <v>2616323851.2435493</v>
      </c>
      <c r="K43" s="68">
        <v>841412705.35800004</v>
      </c>
      <c r="L43" s="68">
        <v>3844952.4632999999</v>
      </c>
      <c r="M43" s="68">
        <v>144857805.22299999</v>
      </c>
      <c r="N43" s="68">
        <v>114260493.98559999</v>
      </c>
      <c r="O43" s="68">
        <v>0</v>
      </c>
      <c r="P43" s="68">
        <f t="shared" si="2"/>
        <v>114260493.98559999</v>
      </c>
      <c r="Q43" s="68">
        <v>2438615253.1531</v>
      </c>
      <c r="R43" s="83">
        <v>0</v>
      </c>
      <c r="S43" s="68">
        <f t="shared" si="3"/>
        <v>2438615253.1531</v>
      </c>
      <c r="T43" s="83">
        <f t="shared" si="4"/>
        <v>6823806946.2832499</v>
      </c>
      <c r="U43" s="84">
        <f t="shared" si="5"/>
        <v>6159315061.4265499</v>
      </c>
      <c r="V43" s="65">
        <v>34</v>
      </c>
      <c r="AI43" s="76">
        <v>0</v>
      </c>
    </row>
    <row r="44" spans="1:35" ht="30" customHeight="1">
      <c r="A44" s="65">
        <v>35</v>
      </c>
      <c r="B44" s="66" t="s">
        <v>122</v>
      </c>
      <c r="C44" s="70">
        <v>17</v>
      </c>
      <c r="D44" s="68">
        <v>3382099867.2793899</v>
      </c>
      <c r="E44" s="68">
        <v>0</v>
      </c>
      <c r="F44" s="69">
        <f t="shared" si="0"/>
        <v>3382099867.2793899</v>
      </c>
      <c r="G44" s="68">
        <v>51817736.950000003</v>
      </c>
      <c r="H44" s="68">
        <v>0</v>
      </c>
      <c r="I44" s="68">
        <v>686855350.43229997</v>
      </c>
      <c r="J44" s="68">
        <f t="shared" si="1"/>
        <v>2643426779.89709</v>
      </c>
      <c r="K44" s="68">
        <v>867388487.50489998</v>
      </c>
      <c r="L44" s="68">
        <v>3963652.4177000001</v>
      </c>
      <c r="M44" s="68">
        <v>145068520.15360001</v>
      </c>
      <c r="N44" s="68">
        <v>117787901.7379</v>
      </c>
      <c r="O44" s="68">
        <v>0</v>
      </c>
      <c r="P44" s="68">
        <f t="shared" si="2"/>
        <v>117787901.7379</v>
      </c>
      <c r="Q44" s="68">
        <v>2480187220.3164001</v>
      </c>
      <c r="R44" s="83">
        <v>0</v>
      </c>
      <c r="S44" s="68">
        <f t="shared" si="3"/>
        <v>2480187220.3164001</v>
      </c>
      <c r="T44" s="83">
        <f t="shared" si="4"/>
        <v>6996495649.4098892</v>
      </c>
      <c r="U44" s="84">
        <f t="shared" si="5"/>
        <v>6257822562.0275898</v>
      </c>
      <c r="V44" s="65">
        <v>35</v>
      </c>
      <c r="AI44" s="76">
        <v>0</v>
      </c>
    </row>
    <row r="45" spans="1:35" ht="30" customHeight="1">
      <c r="A45" s="65">
        <v>36</v>
      </c>
      <c r="B45" s="66" t="s">
        <v>123</v>
      </c>
      <c r="C45" s="70">
        <v>14</v>
      </c>
      <c r="D45" s="68">
        <v>3389302752.4415998</v>
      </c>
      <c r="E45" s="68">
        <v>0</v>
      </c>
      <c r="F45" s="69">
        <f t="shared" si="0"/>
        <v>3389302752.4415998</v>
      </c>
      <c r="G45" s="68">
        <v>66458327.479999997</v>
      </c>
      <c r="H45" s="68">
        <v>422213140</v>
      </c>
      <c r="I45" s="68">
        <v>852592986.38469994</v>
      </c>
      <c r="J45" s="68">
        <f t="shared" si="1"/>
        <v>2048038298.5769</v>
      </c>
      <c r="K45" s="68">
        <v>869235771.7105</v>
      </c>
      <c r="L45" s="68">
        <v>3972093.8352999999</v>
      </c>
      <c r="M45" s="68">
        <v>157794608.61050001</v>
      </c>
      <c r="N45" s="68">
        <v>118038755.5751</v>
      </c>
      <c r="O45" s="68">
        <v>0</v>
      </c>
      <c r="P45" s="68">
        <f t="shared" si="2"/>
        <v>118038755.5751</v>
      </c>
      <c r="Q45" s="68">
        <v>2731199026.3709998</v>
      </c>
      <c r="R45" s="83">
        <v>0</v>
      </c>
      <c r="S45" s="68">
        <f t="shared" si="3"/>
        <v>2731199026.3709998</v>
      </c>
      <c r="T45" s="83">
        <f t="shared" si="4"/>
        <v>7269543008.5439987</v>
      </c>
      <c r="U45" s="84">
        <f t="shared" si="5"/>
        <v>5928278554.6793003</v>
      </c>
      <c r="V45" s="65">
        <v>36</v>
      </c>
      <c r="AI45" s="76">
        <v>0</v>
      </c>
    </row>
    <row r="46" spans="1:35" ht="30" customHeight="1">
      <c r="A46" s="65"/>
      <c r="B46" s="140" t="s">
        <v>124</v>
      </c>
      <c r="C46" s="141"/>
      <c r="D46" s="71">
        <f t="shared" ref="D46:U46" si="11">SUM(D10:D45)</f>
        <v>129153952518.85777</v>
      </c>
      <c r="E46" s="71">
        <f t="shared" si="11"/>
        <v>70800068299.891098</v>
      </c>
      <c r="F46" s="71">
        <f t="shared" si="11"/>
        <v>199954020818.74881</v>
      </c>
      <c r="G46" s="71">
        <f t="shared" si="11"/>
        <v>9878313886.1299992</v>
      </c>
      <c r="H46" s="71">
        <f t="shared" si="11"/>
        <v>7530428502.1550007</v>
      </c>
      <c r="I46" s="71">
        <f t="shared" si="11"/>
        <v>29857792393.796299</v>
      </c>
      <c r="J46" s="71">
        <f t="shared" si="11"/>
        <v>152687486036.6676</v>
      </c>
      <c r="K46" s="71">
        <f t="shared" si="11"/>
        <v>52159839010.344803</v>
      </c>
      <c r="L46" s="71">
        <f t="shared" si="11"/>
        <v>208593593.70310003</v>
      </c>
      <c r="M46" s="71">
        <f t="shared" si="11"/>
        <v>7185233584.3503008</v>
      </c>
      <c r="N46" s="71">
        <f t="shared" si="11"/>
        <v>4498025979.5159988</v>
      </c>
      <c r="O46" s="71">
        <f t="shared" si="11"/>
        <v>903459815.69779992</v>
      </c>
      <c r="P46" s="71">
        <f t="shared" si="11"/>
        <v>3594566163.8181996</v>
      </c>
      <c r="Q46" s="71">
        <f t="shared" si="11"/>
        <v>125803779798.37013</v>
      </c>
      <c r="R46" s="71">
        <f t="shared" si="11"/>
        <v>6617853446.5</v>
      </c>
      <c r="S46" s="71">
        <f t="shared" si="11"/>
        <v>119185926351.87013</v>
      </c>
      <c r="T46" s="71">
        <f t="shared" si="11"/>
        <v>389809492785.03326</v>
      </c>
      <c r="U46" s="71">
        <f t="shared" si="11"/>
        <v>335021644740.75409</v>
      </c>
      <c r="V46" s="71"/>
    </row>
    <row r="47" spans="1:35">
      <c r="B47" s="72"/>
      <c r="C47" s="73"/>
      <c r="D47" s="74"/>
      <c r="E47" s="75"/>
      <c r="F47" s="73"/>
      <c r="G47" s="74"/>
      <c r="H47" s="74"/>
      <c r="I47" s="74"/>
      <c r="J47" s="80"/>
      <c r="K47" s="81"/>
      <c r="L47" s="81"/>
      <c r="M47" s="81"/>
      <c r="N47" s="75"/>
      <c r="O47" s="75"/>
      <c r="P47" s="75"/>
      <c r="Q47" s="75"/>
      <c r="R47" s="75"/>
      <c r="S47" s="75"/>
      <c r="T47" s="76"/>
    </row>
    <row r="48" spans="1:35">
      <c r="B48" s="73"/>
      <c r="C48" s="73"/>
      <c r="D48" s="73"/>
      <c r="E48" s="73"/>
      <c r="F48" s="73"/>
      <c r="G48" s="73"/>
      <c r="H48" s="73"/>
      <c r="I48" s="74"/>
      <c r="J48" s="74"/>
      <c r="K48" s="74"/>
      <c r="L48" s="74"/>
      <c r="M48" s="74"/>
      <c r="N48" s="72"/>
      <c r="O48" s="72"/>
      <c r="P48" s="72"/>
      <c r="Q48" s="72"/>
      <c r="R48" s="72"/>
      <c r="S48" s="72"/>
      <c r="U48" s="76"/>
      <c r="W48" s="62" t="s">
        <v>125</v>
      </c>
    </row>
    <row r="49" spans="1:21">
      <c r="G49" s="76"/>
      <c r="I49" s="76"/>
      <c r="J49" s="82"/>
      <c r="K49" s="82"/>
      <c r="L49" s="82"/>
      <c r="M49" s="82"/>
      <c r="U49" s="76"/>
    </row>
    <row r="50" spans="1:21">
      <c r="C50" s="77"/>
      <c r="G50" s="78"/>
      <c r="I50" s="76"/>
      <c r="J50" s="78"/>
      <c r="K50" s="78"/>
      <c r="L50" s="78"/>
      <c r="M50" s="78"/>
    </row>
    <row r="51" spans="1:21">
      <c r="C51" s="77"/>
      <c r="G51" s="76"/>
      <c r="J51" s="76"/>
      <c r="K51" s="76"/>
      <c r="L51" s="76"/>
      <c r="M51" s="76"/>
    </row>
    <row r="54" spans="1:21" ht="21">
      <c r="A54" s="79" t="s">
        <v>58</v>
      </c>
    </row>
  </sheetData>
  <mergeCells count="25">
    <mergeCell ref="S7:S8"/>
    <mergeCell ref="T7:T8"/>
    <mergeCell ref="U7:U8"/>
    <mergeCell ref="V7:V8"/>
    <mergeCell ref="B46:C46"/>
    <mergeCell ref="O7:O8"/>
    <mergeCell ref="P7:P8"/>
    <mergeCell ref="Q7:Q8"/>
    <mergeCell ref="R7:R8"/>
    <mergeCell ref="A7:A8"/>
    <mergeCell ref="B7:B8"/>
    <mergeCell ref="C7:C8"/>
    <mergeCell ref="D7:D8"/>
    <mergeCell ref="A1:V1"/>
    <mergeCell ref="A2:V2"/>
    <mergeCell ref="A4:U4"/>
    <mergeCell ref="D5:U5"/>
    <mergeCell ref="G7:I7"/>
    <mergeCell ref="E7:E8"/>
    <mergeCell ref="F7:F8"/>
    <mergeCell ref="J7:J8"/>
    <mergeCell ref="K7:K8"/>
    <mergeCell ref="L7:L8"/>
    <mergeCell ref="M7:M8"/>
    <mergeCell ref="N7:N8"/>
  </mergeCells>
  <pageMargins left="0.4" right="0.34" top="0.45" bottom="0.17" header="0.51" footer="0.17"/>
  <pageSetup scale="44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415"/>
  <sheetViews>
    <sheetView zoomScale="95" zoomScaleNormal="95" workbookViewId="0">
      <pane xSplit="2" ySplit="6" topLeftCell="C7" activePane="bottomRight" state="frozen"/>
      <selection pane="topRight"/>
      <selection pane="bottomLeft"/>
      <selection pane="bottomRight" activeCell="B3" sqref="B3:AB3"/>
    </sheetView>
  </sheetViews>
  <sheetFormatPr defaultColWidth="9" defaultRowHeight="13.2"/>
  <cols>
    <col min="1" max="1" width="9.33203125" customWidth="1"/>
    <col min="2" max="2" width="21.6640625" style="35" customWidth="1"/>
    <col min="3" max="3" width="6.109375" customWidth="1"/>
    <col min="4" max="4" width="20.6640625" customWidth="1"/>
    <col min="5" max="12" width="19.88671875" customWidth="1"/>
    <col min="13" max="13" width="18.44140625" customWidth="1"/>
    <col min="14" max="14" width="19.6640625" customWidth="1"/>
    <col min="15" max="15" width="0.6640625" customWidth="1"/>
    <col min="16" max="16" width="4.6640625" customWidth="1"/>
    <col min="17" max="17" width="9.44140625" customWidth="1"/>
    <col min="18" max="18" width="17.88671875" style="35" customWidth="1"/>
    <col min="19" max="19" width="18.6640625" customWidth="1"/>
    <col min="20" max="24" width="21.88671875" customWidth="1"/>
    <col min="25" max="27" width="18.5546875" customWidth="1"/>
    <col min="28" max="28" width="22.109375" customWidth="1"/>
    <col min="29" max="29" width="19.6640625" customWidth="1"/>
    <col min="31" max="31" width="15" customWidth="1"/>
  </cols>
  <sheetData>
    <row r="1" spans="1:29" ht="24.6">
      <c r="A1" s="142" t="s">
        <v>126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</row>
    <row r="2" spans="1:29" ht="24.6">
      <c r="A2" s="142" t="s">
        <v>65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</row>
    <row r="3" spans="1:29" ht="45" customHeight="1">
      <c r="B3" s="143" t="s">
        <v>127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</row>
    <row r="4" spans="1:29">
      <c r="O4">
        <v>0</v>
      </c>
    </row>
    <row r="5" spans="1:29" ht="58.2" customHeight="1">
      <c r="A5" s="36" t="s">
        <v>21</v>
      </c>
      <c r="B5" s="37" t="s">
        <v>128</v>
      </c>
      <c r="C5" s="38" t="s">
        <v>21</v>
      </c>
      <c r="D5" s="38" t="s">
        <v>129</v>
      </c>
      <c r="E5" s="38" t="s">
        <v>52</v>
      </c>
      <c r="F5" s="39" t="s">
        <v>51</v>
      </c>
      <c r="G5" s="3" t="s">
        <v>24</v>
      </c>
      <c r="H5" s="3" t="s">
        <v>25</v>
      </c>
      <c r="I5" s="38" t="s">
        <v>130</v>
      </c>
      <c r="J5" s="38" t="s">
        <v>131</v>
      </c>
      <c r="K5" s="38" t="s">
        <v>78</v>
      </c>
      <c r="L5" s="38" t="s">
        <v>79</v>
      </c>
      <c r="M5" s="38" t="s">
        <v>132</v>
      </c>
      <c r="N5" s="42" t="s">
        <v>133</v>
      </c>
      <c r="O5" s="48"/>
      <c r="P5" s="40"/>
      <c r="Q5" s="38" t="s">
        <v>21</v>
      </c>
      <c r="R5" s="37" t="s">
        <v>134</v>
      </c>
      <c r="S5" s="38" t="s">
        <v>129</v>
      </c>
      <c r="T5" s="38" t="s">
        <v>52</v>
      </c>
      <c r="U5" s="38" t="s">
        <v>51</v>
      </c>
      <c r="V5" s="3" t="s">
        <v>24</v>
      </c>
      <c r="W5" s="3" t="s">
        <v>25</v>
      </c>
      <c r="X5" s="3" t="s">
        <v>26</v>
      </c>
      <c r="Y5" s="38" t="s">
        <v>131</v>
      </c>
      <c r="Z5" s="38" t="s">
        <v>78</v>
      </c>
      <c r="AA5" s="38" t="s">
        <v>79</v>
      </c>
      <c r="AB5" s="38" t="s">
        <v>132</v>
      </c>
      <c r="AC5" s="38" t="s">
        <v>133</v>
      </c>
    </row>
    <row r="6" spans="1:29" ht="15.6">
      <c r="A6" s="40"/>
      <c r="B6" s="41"/>
      <c r="C6" s="40"/>
      <c r="D6" s="42"/>
      <c r="E6" s="118" t="s">
        <v>29</v>
      </c>
      <c r="F6" s="118" t="s">
        <v>29</v>
      </c>
      <c r="G6" s="118" t="s">
        <v>29</v>
      </c>
      <c r="H6" s="118" t="s">
        <v>29</v>
      </c>
      <c r="I6" s="118" t="s">
        <v>29</v>
      </c>
      <c r="J6" s="118" t="s">
        <v>29</v>
      </c>
      <c r="K6" s="118" t="s">
        <v>29</v>
      </c>
      <c r="L6" s="118" t="s">
        <v>29</v>
      </c>
      <c r="M6" s="118" t="s">
        <v>29</v>
      </c>
      <c r="N6" s="118" t="s">
        <v>29</v>
      </c>
      <c r="O6" s="48"/>
      <c r="P6" s="40"/>
      <c r="Q6" s="42"/>
      <c r="R6" s="43"/>
      <c r="S6" s="42"/>
      <c r="T6" s="118" t="s">
        <v>29</v>
      </c>
      <c r="U6" s="118" t="s">
        <v>29</v>
      </c>
      <c r="V6" s="118" t="s">
        <v>29</v>
      </c>
      <c r="W6" s="118" t="s">
        <v>29</v>
      </c>
      <c r="X6" s="118" t="s">
        <v>29</v>
      </c>
      <c r="Y6" s="118" t="s">
        <v>29</v>
      </c>
      <c r="Z6" s="118" t="s">
        <v>29</v>
      </c>
      <c r="AA6" s="118" t="s">
        <v>29</v>
      </c>
      <c r="AB6" s="118" t="s">
        <v>29</v>
      </c>
      <c r="AC6" s="118" t="s">
        <v>29</v>
      </c>
    </row>
    <row r="7" spans="1:29" ht="24.9" customHeight="1">
      <c r="A7" s="150">
        <v>1</v>
      </c>
      <c r="B7" s="151" t="s">
        <v>88</v>
      </c>
      <c r="C7" s="40">
        <v>1</v>
      </c>
      <c r="D7" s="44" t="s">
        <v>135</v>
      </c>
      <c r="E7" s="44">
        <v>105643514.9681</v>
      </c>
      <c r="F7" s="44">
        <v>0</v>
      </c>
      <c r="G7" s="44">
        <v>27093809.248399999</v>
      </c>
      <c r="H7" s="44">
        <v>5859632.8568000002</v>
      </c>
      <c r="I7" s="44">
        <v>123808.93210000001</v>
      </c>
      <c r="J7" s="44">
        <v>3985833.9944000002</v>
      </c>
      <c r="K7" s="44">
        <f>J7/2</f>
        <v>1992916.9972000001</v>
      </c>
      <c r="L7" s="44">
        <f>J7-K7</f>
        <v>1992916.9972000001</v>
      </c>
      <c r="M7" s="44">
        <v>77587144.750599995</v>
      </c>
      <c r="N7" s="49">
        <f>E7+F7+G7+H7+I7+L7+M7</f>
        <v>218300827.75319999</v>
      </c>
      <c r="O7" s="48"/>
      <c r="P7" s="150">
        <v>19</v>
      </c>
      <c r="Q7" s="52">
        <v>26</v>
      </c>
      <c r="R7" s="156" t="s">
        <v>106</v>
      </c>
      <c r="S7" s="44" t="s">
        <v>136</v>
      </c>
      <c r="T7" s="44">
        <v>111837654.25489999</v>
      </c>
      <c r="U7" s="44">
        <f>-11651464.66</f>
        <v>-11651464.66</v>
      </c>
      <c r="V7" s="44">
        <v>28682385.966400001</v>
      </c>
      <c r="W7" s="44">
        <v>5324275.7297</v>
      </c>
      <c r="X7" s="44">
        <v>131068.15459999999</v>
      </c>
      <c r="Y7" s="44">
        <v>4219533.2511999998</v>
      </c>
      <c r="Z7" s="44">
        <v>0</v>
      </c>
      <c r="AA7" s="44">
        <f>Y7</f>
        <v>4219533.2511999998</v>
      </c>
      <c r="AB7" s="44">
        <v>84675749.231299996</v>
      </c>
      <c r="AC7" s="49">
        <f>T7+U7+V7+W7+X7+AA7+AB7</f>
        <v>223219201.92809999</v>
      </c>
    </row>
    <row r="8" spans="1:29" ht="24.9" customHeight="1">
      <c r="A8" s="150"/>
      <c r="B8" s="152"/>
      <c r="C8" s="40">
        <v>2</v>
      </c>
      <c r="D8" s="44" t="s">
        <v>137</v>
      </c>
      <c r="E8" s="44">
        <v>176252442.45660001</v>
      </c>
      <c r="F8" s="44">
        <v>0</v>
      </c>
      <c r="G8" s="44">
        <v>45202491.197999999</v>
      </c>
      <c r="H8" s="44">
        <v>9270001.2241999991</v>
      </c>
      <c r="I8" s="44">
        <v>206559.0747</v>
      </c>
      <c r="J8" s="44">
        <v>6649844.7818</v>
      </c>
      <c r="K8" s="44">
        <f t="shared" ref="K8:K23" si="0">J8/2</f>
        <v>3324922.3909</v>
      </c>
      <c r="L8" s="44">
        <f t="shared" ref="L8:L45" si="1">J8-K8</f>
        <v>3324922.3909</v>
      </c>
      <c r="M8" s="44">
        <v>137298109.75819999</v>
      </c>
      <c r="N8" s="49">
        <f t="shared" ref="N8:N71" si="2">E8+F8+G8+H8+I8+L8+M8</f>
        <v>371554526.10259998</v>
      </c>
      <c r="O8" s="48"/>
      <c r="P8" s="150"/>
      <c r="Q8" s="52">
        <v>27</v>
      </c>
      <c r="R8" s="157"/>
      <c r="S8" s="44" t="s">
        <v>138</v>
      </c>
      <c r="T8" s="44">
        <v>109526383.4806</v>
      </c>
      <c r="U8" s="44">
        <f t="shared" ref="U8:U25" si="3">-11651464.66</f>
        <v>-11651464.66</v>
      </c>
      <c r="V8" s="44">
        <v>28089627.106600001</v>
      </c>
      <c r="W8" s="44">
        <v>5686296.6957</v>
      </c>
      <c r="X8" s="44">
        <v>128359.4605</v>
      </c>
      <c r="Y8" s="44">
        <v>4132331.1014</v>
      </c>
      <c r="Z8" s="44">
        <v>0</v>
      </c>
      <c r="AA8" s="44">
        <f t="shared" ref="AA8:AA25" si="4">Y8</f>
        <v>4132331.1014</v>
      </c>
      <c r="AB8" s="44">
        <v>91014249.622799993</v>
      </c>
      <c r="AC8" s="49">
        <f t="shared" ref="AC8:AC71" si="5">T8+U8+V8+W8+X8+AA8+AB8</f>
        <v>226925782.80759999</v>
      </c>
    </row>
    <row r="9" spans="1:29" ht="24.9" customHeight="1">
      <c r="A9" s="150"/>
      <c r="B9" s="152"/>
      <c r="C9" s="40">
        <v>3</v>
      </c>
      <c r="D9" s="44" t="s">
        <v>139</v>
      </c>
      <c r="E9" s="44">
        <v>124012998.6373</v>
      </c>
      <c r="F9" s="44">
        <v>0</v>
      </c>
      <c r="G9" s="44">
        <v>31804929.345699999</v>
      </c>
      <c r="H9" s="44">
        <v>6535725.8486000001</v>
      </c>
      <c r="I9" s="44">
        <v>145337.05119999999</v>
      </c>
      <c r="J9" s="44">
        <v>4678897.9510000004</v>
      </c>
      <c r="K9" s="44">
        <f t="shared" si="0"/>
        <v>2339448.9755000002</v>
      </c>
      <c r="L9" s="44">
        <f t="shared" si="1"/>
        <v>2339448.9755000002</v>
      </c>
      <c r="M9" s="44">
        <v>89424624.0572</v>
      </c>
      <c r="N9" s="49">
        <f t="shared" si="2"/>
        <v>254263063.91549999</v>
      </c>
      <c r="O9" s="48"/>
      <c r="P9" s="150"/>
      <c r="Q9" s="52">
        <v>28</v>
      </c>
      <c r="R9" s="157"/>
      <c r="S9" s="44" t="s">
        <v>140</v>
      </c>
      <c r="T9" s="44">
        <v>109625529.22579999</v>
      </c>
      <c r="U9" s="44">
        <f t="shared" si="3"/>
        <v>-11651464.66</v>
      </c>
      <c r="V9" s="44">
        <v>28115054.468699999</v>
      </c>
      <c r="W9" s="44">
        <v>5600294.7522999998</v>
      </c>
      <c r="X9" s="44">
        <v>128475.6544</v>
      </c>
      <c r="Y9" s="44">
        <v>4136071.7804999999</v>
      </c>
      <c r="Z9" s="44">
        <v>0</v>
      </c>
      <c r="AA9" s="44">
        <f t="shared" si="4"/>
        <v>4136071.7804999999</v>
      </c>
      <c r="AB9" s="44">
        <v>89508471.219300002</v>
      </c>
      <c r="AC9" s="49">
        <f t="shared" si="5"/>
        <v>225462432.44100001</v>
      </c>
    </row>
    <row r="10" spans="1:29" ht="24.9" customHeight="1">
      <c r="A10" s="150"/>
      <c r="B10" s="152"/>
      <c r="C10" s="40">
        <v>4</v>
      </c>
      <c r="D10" s="44" t="s">
        <v>141</v>
      </c>
      <c r="E10" s="44">
        <v>126355814.2767</v>
      </c>
      <c r="F10" s="44">
        <v>0</v>
      </c>
      <c r="G10" s="44">
        <v>32405778.342999998</v>
      </c>
      <c r="H10" s="44">
        <v>6771859.2869999995</v>
      </c>
      <c r="I10" s="44">
        <v>148082.71429999999</v>
      </c>
      <c r="J10" s="44">
        <v>4767290.26</v>
      </c>
      <c r="K10" s="44">
        <f t="shared" si="0"/>
        <v>2383645.13</v>
      </c>
      <c r="L10" s="44">
        <f t="shared" si="1"/>
        <v>2383645.13</v>
      </c>
      <c r="M10" s="44">
        <v>93559003.090499997</v>
      </c>
      <c r="N10" s="49">
        <f t="shared" si="2"/>
        <v>261624182.84150001</v>
      </c>
      <c r="O10" s="48"/>
      <c r="P10" s="150"/>
      <c r="Q10" s="52">
        <v>29</v>
      </c>
      <c r="R10" s="157"/>
      <c r="S10" s="44" t="s">
        <v>142</v>
      </c>
      <c r="T10" s="44">
        <v>129924444.6353</v>
      </c>
      <c r="U10" s="44">
        <f t="shared" si="3"/>
        <v>-11651464.66</v>
      </c>
      <c r="V10" s="44">
        <v>33321005.2762</v>
      </c>
      <c r="W10" s="44">
        <v>6524950.3929000003</v>
      </c>
      <c r="X10" s="44">
        <v>152264.9711</v>
      </c>
      <c r="Y10" s="44">
        <v>4901931.4464999996</v>
      </c>
      <c r="Z10" s="44">
        <v>0</v>
      </c>
      <c r="AA10" s="44">
        <f t="shared" si="4"/>
        <v>4901931.4464999996</v>
      </c>
      <c r="AB10" s="44">
        <v>105697948.3232</v>
      </c>
      <c r="AC10" s="49">
        <f t="shared" si="5"/>
        <v>268871080.38520002</v>
      </c>
    </row>
    <row r="11" spans="1:29" ht="24.9" customHeight="1">
      <c r="A11" s="150"/>
      <c r="B11" s="152"/>
      <c r="C11" s="40">
        <v>5</v>
      </c>
      <c r="D11" s="44" t="s">
        <v>143</v>
      </c>
      <c r="E11" s="44">
        <v>115008537.9139</v>
      </c>
      <c r="F11" s="44">
        <v>0</v>
      </c>
      <c r="G11" s="44">
        <v>29495604.998599999</v>
      </c>
      <c r="H11" s="44">
        <v>6188473.3287000004</v>
      </c>
      <c r="I11" s="44">
        <v>134784.2721</v>
      </c>
      <c r="J11" s="44">
        <v>4339167.8156000003</v>
      </c>
      <c r="K11" s="44">
        <f t="shared" si="0"/>
        <v>2169583.9078000002</v>
      </c>
      <c r="L11" s="44">
        <f t="shared" si="1"/>
        <v>2169583.9078000002</v>
      </c>
      <c r="M11" s="44">
        <v>83344699.300300002</v>
      </c>
      <c r="N11" s="49">
        <f t="shared" si="2"/>
        <v>236341683.72139999</v>
      </c>
      <c r="O11" s="48"/>
      <c r="P11" s="150"/>
      <c r="Q11" s="52">
        <v>30</v>
      </c>
      <c r="R11" s="157"/>
      <c r="S11" s="44" t="s">
        <v>144</v>
      </c>
      <c r="T11" s="44">
        <v>130940840.6683</v>
      </c>
      <c r="U11" s="44">
        <f t="shared" si="3"/>
        <v>-11651464.66</v>
      </c>
      <c r="V11" s="44">
        <v>33581674.757399999</v>
      </c>
      <c r="W11" s="44">
        <v>6432189.4599000001</v>
      </c>
      <c r="X11" s="44">
        <v>153456.1366</v>
      </c>
      <c r="Y11" s="44">
        <v>4940279.1468000002</v>
      </c>
      <c r="Z11" s="44">
        <v>0</v>
      </c>
      <c r="AA11" s="44">
        <f t="shared" si="4"/>
        <v>4940279.1468000002</v>
      </c>
      <c r="AB11" s="44">
        <v>104073829.1001</v>
      </c>
      <c r="AC11" s="49">
        <f t="shared" si="5"/>
        <v>268470804.60909998</v>
      </c>
    </row>
    <row r="12" spans="1:29" ht="24.9" customHeight="1">
      <c r="A12" s="150"/>
      <c r="B12" s="152"/>
      <c r="C12" s="40">
        <v>6</v>
      </c>
      <c r="D12" s="44" t="s">
        <v>145</v>
      </c>
      <c r="E12" s="44">
        <v>118774092.2966</v>
      </c>
      <c r="F12" s="44">
        <v>0</v>
      </c>
      <c r="G12" s="44">
        <v>30461335.949499998</v>
      </c>
      <c r="H12" s="44">
        <v>6358159.5396999996</v>
      </c>
      <c r="I12" s="44">
        <v>139197.31409999999</v>
      </c>
      <c r="J12" s="44">
        <v>4481238.7668000003</v>
      </c>
      <c r="K12" s="44">
        <f t="shared" si="0"/>
        <v>2240619.3834000002</v>
      </c>
      <c r="L12" s="44">
        <f t="shared" si="1"/>
        <v>2240619.3834000002</v>
      </c>
      <c r="M12" s="44">
        <v>86315676.719300002</v>
      </c>
      <c r="N12" s="49">
        <f t="shared" si="2"/>
        <v>244289081.2026</v>
      </c>
      <c r="O12" s="48"/>
      <c r="P12" s="150"/>
      <c r="Q12" s="52">
        <v>31</v>
      </c>
      <c r="R12" s="157"/>
      <c r="S12" s="44" t="s">
        <v>112</v>
      </c>
      <c r="T12" s="44">
        <v>226393243.40580001</v>
      </c>
      <c r="U12" s="44">
        <f t="shared" si="3"/>
        <v>-11651464.66</v>
      </c>
      <c r="V12" s="44">
        <v>58061825.695600003</v>
      </c>
      <c r="W12" s="44">
        <v>10559538.9329</v>
      </c>
      <c r="X12" s="44">
        <v>265321.59330000001</v>
      </c>
      <c r="Y12" s="44">
        <v>8541611.7208999991</v>
      </c>
      <c r="Z12" s="44">
        <v>0</v>
      </c>
      <c r="AA12" s="44">
        <f t="shared" si="4"/>
        <v>8541611.7208999991</v>
      </c>
      <c r="AB12" s="44">
        <v>176338169.31349999</v>
      </c>
      <c r="AC12" s="49">
        <f t="shared" si="5"/>
        <v>468508246.00200003</v>
      </c>
    </row>
    <row r="13" spans="1:29" ht="24.9" customHeight="1">
      <c r="A13" s="150"/>
      <c r="B13" s="152"/>
      <c r="C13" s="40">
        <v>7</v>
      </c>
      <c r="D13" s="44" t="s">
        <v>146</v>
      </c>
      <c r="E13" s="44">
        <v>115242682.62729999</v>
      </c>
      <c r="F13" s="44">
        <v>0</v>
      </c>
      <c r="G13" s="44">
        <v>29555654.801100001</v>
      </c>
      <c r="H13" s="44">
        <v>6153643.5118000004</v>
      </c>
      <c r="I13" s="44">
        <v>135058.67809999999</v>
      </c>
      <c r="J13" s="44">
        <v>4348001.8831000002</v>
      </c>
      <c r="K13" s="44">
        <f t="shared" si="0"/>
        <v>2174000.9415500001</v>
      </c>
      <c r="L13" s="44">
        <f t="shared" si="1"/>
        <v>2174000.9415500001</v>
      </c>
      <c r="M13" s="44">
        <v>82734876.033600003</v>
      </c>
      <c r="N13" s="49">
        <f t="shared" si="2"/>
        <v>235995916.59344995</v>
      </c>
      <c r="O13" s="48"/>
      <c r="P13" s="150"/>
      <c r="Q13" s="52">
        <v>32</v>
      </c>
      <c r="R13" s="157"/>
      <c r="S13" s="44" t="s">
        <v>147</v>
      </c>
      <c r="T13" s="44">
        <v>113395376.8149</v>
      </c>
      <c r="U13" s="44">
        <f t="shared" si="3"/>
        <v>-11651464.66</v>
      </c>
      <c r="V13" s="44">
        <v>29081886.4745</v>
      </c>
      <c r="W13" s="44">
        <v>5695330.2416000003</v>
      </c>
      <c r="X13" s="44">
        <v>132893.72779999999</v>
      </c>
      <c r="Y13" s="44">
        <v>4278304.7104000002</v>
      </c>
      <c r="Z13" s="44">
        <v>0</v>
      </c>
      <c r="AA13" s="44">
        <f t="shared" si="4"/>
        <v>4278304.7104000002</v>
      </c>
      <c r="AB13" s="44">
        <v>91172414.864899993</v>
      </c>
      <c r="AC13" s="49">
        <f t="shared" si="5"/>
        <v>232104742.17409998</v>
      </c>
    </row>
    <row r="14" spans="1:29" ht="24.9" customHeight="1">
      <c r="A14" s="150"/>
      <c r="B14" s="152"/>
      <c r="C14" s="40">
        <v>8</v>
      </c>
      <c r="D14" s="44" t="s">
        <v>148</v>
      </c>
      <c r="E14" s="44">
        <v>112368801.62289999</v>
      </c>
      <c r="F14" s="44">
        <v>0</v>
      </c>
      <c r="G14" s="44">
        <v>28818606.400600001</v>
      </c>
      <c r="H14" s="44">
        <v>5934596.1952999998</v>
      </c>
      <c r="I14" s="44">
        <v>131690.63279999999</v>
      </c>
      <c r="J14" s="44">
        <v>4239572.9596999995</v>
      </c>
      <c r="K14" s="44">
        <f t="shared" si="0"/>
        <v>2119786.4798499998</v>
      </c>
      <c r="L14" s="44">
        <f t="shared" si="1"/>
        <v>2119786.4798499998</v>
      </c>
      <c r="M14" s="44">
        <v>78899652.022799999</v>
      </c>
      <c r="N14" s="49">
        <f t="shared" si="2"/>
        <v>228273133.35425001</v>
      </c>
      <c r="O14" s="48"/>
      <c r="P14" s="150"/>
      <c r="Q14" s="52">
        <v>33</v>
      </c>
      <c r="R14" s="157"/>
      <c r="S14" s="44" t="s">
        <v>149</v>
      </c>
      <c r="T14" s="44">
        <v>112224121.4349</v>
      </c>
      <c r="U14" s="44">
        <f t="shared" si="3"/>
        <v>-11651464.66</v>
      </c>
      <c r="V14" s="44">
        <v>28781501.071199998</v>
      </c>
      <c r="W14" s="44">
        <v>5257138.5895999996</v>
      </c>
      <c r="X14" s="44">
        <v>131521.07490000001</v>
      </c>
      <c r="Y14" s="44">
        <v>4234114.3073000005</v>
      </c>
      <c r="Z14" s="44">
        <v>0</v>
      </c>
      <c r="AA14" s="44">
        <f t="shared" si="4"/>
        <v>4234114.3073000005</v>
      </c>
      <c r="AB14" s="44">
        <v>83500268.171299994</v>
      </c>
      <c r="AC14" s="49">
        <f t="shared" si="5"/>
        <v>222477199.9892</v>
      </c>
    </row>
    <row r="15" spans="1:29" ht="24.9" customHeight="1">
      <c r="A15" s="150"/>
      <c r="B15" s="152"/>
      <c r="C15" s="40">
        <v>9</v>
      </c>
      <c r="D15" s="44" t="s">
        <v>150</v>
      </c>
      <c r="E15" s="44">
        <v>121229935.0265</v>
      </c>
      <c r="F15" s="44">
        <v>0</v>
      </c>
      <c r="G15" s="44">
        <v>31091172.380899999</v>
      </c>
      <c r="H15" s="44">
        <v>6468049.7142000003</v>
      </c>
      <c r="I15" s="44">
        <v>142075.4393</v>
      </c>
      <c r="J15" s="44">
        <v>4573895.4853999997</v>
      </c>
      <c r="K15" s="44">
        <f t="shared" si="0"/>
        <v>2286947.7426999998</v>
      </c>
      <c r="L15" s="44">
        <f t="shared" si="1"/>
        <v>2286947.7426999998</v>
      </c>
      <c r="M15" s="44">
        <v>88239705.930199996</v>
      </c>
      <c r="N15" s="49">
        <f t="shared" si="2"/>
        <v>249457886.23379999</v>
      </c>
      <c r="O15" s="48"/>
      <c r="P15" s="150"/>
      <c r="Q15" s="52">
        <v>34</v>
      </c>
      <c r="R15" s="157"/>
      <c r="S15" s="44" t="s">
        <v>151</v>
      </c>
      <c r="T15" s="44">
        <v>134335115.65200001</v>
      </c>
      <c r="U15" s="44">
        <f t="shared" si="3"/>
        <v>-11651464.66</v>
      </c>
      <c r="V15" s="44">
        <v>34452185.729800001</v>
      </c>
      <c r="W15" s="44">
        <v>6582547.3324999996</v>
      </c>
      <c r="X15" s="44">
        <v>157434.0576</v>
      </c>
      <c r="Y15" s="44">
        <v>5068342.0631999997</v>
      </c>
      <c r="Z15" s="44">
        <v>0</v>
      </c>
      <c r="AA15" s="44">
        <f t="shared" si="4"/>
        <v>5068342.0631999997</v>
      </c>
      <c r="AB15" s="44">
        <v>106706393.29809999</v>
      </c>
      <c r="AC15" s="49">
        <f t="shared" si="5"/>
        <v>275650553.47320002</v>
      </c>
    </row>
    <row r="16" spans="1:29" ht="24.9" customHeight="1">
      <c r="A16" s="150"/>
      <c r="B16" s="152"/>
      <c r="C16" s="40">
        <v>10</v>
      </c>
      <c r="D16" s="44" t="s">
        <v>152</v>
      </c>
      <c r="E16" s="44">
        <v>123023854.20479999</v>
      </c>
      <c r="F16" s="44">
        <v>0</v>
      </c>
      <c r="G16" s="44">
        <v>31551248.932</v>
      </c>
      <c r="H16" s="44">
        <v>6656816.3262999998</v>
      </c>
      <c r="I16" s="44">
        <v>144177.82320000001</v>
      </c>
      <c r="J16" s="44">
        <v>4641578.4287999999</v>
      </c>
      <c r="K16" s="44">
        <f t="shared" si="0"/>
        <v>2320789.2143999999</v>
      </c>
      <c r="L16" s="44">
        <f t="shared" si="1"/>
        <v>2320789.2143999999</v>
      </c>
      <c r="M16" s="44">
        <v>91544755.519400001</v>
      </c>
      <c r="N16" s="49">
        <f t="shared" si="2"/>
        <v>255241642.02009997</v>
      </c>
      <c r="O16" s="48"/>
      <c r="P16" s="150"/>
      <c r="Q16" s="52">
        <v>35</v>
      </c>
      <c r="R16" s="157"/>
      <c r="S16" s="44" t="s">
        <v>153</v>
      </c>
      <c r="T16" s="44">
        <v>110839418.4253</v>
      </c>
      <c r="U16" s="44">
        <f t="shared" si="3"/>
        <v>-11651464.66</v>
      </c>
      <c r="V16" s="44">
        <v>28426373.932300001</v>
      </c>
      <c r="W16" s="44">
        <v>5643241.8245999999</v>
      </c>
      <c r="X16" s="44">
        <v>129898.27190000001</v>
      </c>
      <c r="Y16" s="44">
        <v>4181870.719</v>
      </c>
      <c r="Z16" s="44">
        <v>0</v>
      </c>
      <c r="AA16" s="44">
        <f t="shared" si="4"/>
        <v>4181870.719</v>
      </c>
      <c r="AB16" s="44">
        <v>90260416.714300007</v>
      </c>
      <c r="AC16" s="49">
        <f t="shared" si="5"/>
        <v>227829755.2274</v>
      </c>
    </row>
    <row r="17" spans="1:29" ht="24.9" customHeight="1">
      <c r="A17" s="150"/>
      <c r="B17" s="152"/>
      <c r="C17" s="40">
        <v>11</v>
      </c>
      <c r="D17" s="44" t="s">
        <v>154</v>
      </c>
      <c r="E17" s="44">
        <v>134536425.07659999</v>
      </c>
      <c r="F17" s="44">
        <v>0</v>
      </c>
      <c r="G17" s="44">
        <v>34503814.446900003</v>
      </c>
      <c r="H17" s="44">
        <v>7343549.0672000004</v>
      </c>
      <c r="I17" s="44">
        <v>157669.9822</v>
      </c>
      <c r="J17" s="44">
        <v>5075937.2851999998</v>
      </c>
      <c r="K17" s="44">
        <f t="shared" si="0"/>
        <v>2537968.6425999999</v>
      </c>
      <c r="L17" s="44">
        <f t="shared" si="1"/>
        <v>2537968.6425999999</v>
      </c>
      <c r="M17" s="44">
        <v>103568522.52770001</v>
      </c>
      <c r="N17" s="49">
        <f t="shared" si="2"/>
        <v>282647949.7432</v>
      </c>
      <c r="O17" s="48"/>
      <c r="P17" s="150"/>
      <c r="Q17" s="52">
        <v>36</v>
      </c>
      <c r="R17" s="157"/>
      <c r="S17" s="44" t="s">
        <v>155</v>
      </c>
      <c r="T17" s="44">
        <v>140287545.97510001</v>
      </c>
      <c r="U17" s="44">
        <f t="shared" si="3"/>
        <v>-11651464.66</v>
      </c>
      <c r="V17" s="44">
        <v>35978772.683899999</v>
      </c>
      <c r="W17" s="44">
        <v>6861951.2396999998</v>
      </c>
      <c r="X17" s="44">
        <v>164410.0091</v>
      </c>
      <c r="Y17" s="44">
        <v>5292921.8601000002</v>
      </c>
      <c r="Z17" s="44">
        <v>0</v>
      </c>
      <c r="AA17" s="44">
        <f t="shared" si="4"/>
        <v>5292921.8601000002</v>
      </c>
      <c r="AB17" s="44">
        <v>111598380.06659999</v>
      </c>
      <c r="AC17" s="49">
        <f t="shared" si="5"/>
        <v>288532517.17449999</v>
      </c>
    </row>
    <row r="18" spans="1:29" ht="24.9" customHeight="1">
      <c r="A18" s="150"/>
      <c r="B18" s="152"/>
      <c r="C18" s="40">
        <v>12</v>
      </c>
      <c r="D18" s="44" t="s">
        <v>156</v>
      </c>
      <c r="E18" s="44">
        <v>129534661.0096</v>
      </c>
      <c r="F18" s="44">
        <v>0</v>
      </c>
      <c r="G18" s="44">
        <v>33221039.620900001</v>
      </c>
      <c r="H18" s="44">
        <v>7068532.5741999997</v>
      </c>
      <c r="I18" s="44">
        <v>151808.16409999999</v>
      </c>
      <c r="J18" s="44">
        <v>4887225.2637999998</v>
      </c>
      <c r="K18" s="44">
        <f t="shared" si="0"/>
        <v>2443612.6318999999</v>
      </c>
      <c r="L18" s="44">
        <f t="shared" si="1"/>
        <v>2443612.6318999999</v>
      </c>
      <c r="M18" s="44">
        <v>98753353.484200001</v>
      </c>
      <c r="N18" s="49">
        <f t="shared" si="2"/>
        <v>271173007.4849</v>
      </c>
      <c r="O18" s="48"/>
      <c r="P18" s="150"/>
      <c r="Q18" s="52">
        <v>37</v>
      </c>
      <c r="R18" s="157"/>
      <c r="S18" s="44" t="s">
        <v>157</v>
      </c>
      <c r="T18" s="44">
        <v>123194955.1605</v>
      </c>
      <c r="U18" s="44">
        <f t="shared" si="3"/>
        <v>-11651464.66</v>
      </c>
      <c r="V18" s="44">
        <v>31595130.249899998</v>
      </c>
      <c r="W18" s="44">
        <v>6313060.9217999997</v>
      </c>
      <c r="X18" s="44">
        <v>144378.345</v>
      </c>
      <c r="Y18" s="44">
        <v>4648033.9126000004</v>
      </c>
      <c r="Z18" s="44">
        <v>0</v>
      </c>
      <c r="AA18" s="44">
        <f t="shared" si="4"/>
        <v>4648033.9126000004</v>
      </c>
      <c r="AB18" s="44">
        <v>101988048.5616</v>
      </c>
      <c r="AC18" s="49">
        <f t="shared" si="5"/>
        <v>256232142.4914</v>
      </c>
    </row>
    <row r="19" spans="1:29" ht="24.9" customHeight="1">
      <c r="A19" s="150"/>
      <c r="B19" s="152"/>
      <c r="C19" s="40">
        <v>13</v>
      </c>
      <c r="D19" s="44" t="s">
        <v>158</v>
      </c>
      <c r="E19" s="44">
        <v>98915524.373799995</v>
      </c>
      <c r="F19" s="44">
        <v>0</v>
      </c>
      <c r="G19" s="44">
        <v>25368318.6316</v>
      </c>
      <c r="H19" s="44">
        <v>5591537.0516999997</v>
      </c>
      <c r="I19" s="44">
        <v>115924.0626</v>
      </c>
      <c r="J19" s="44">
        <v>3731993.0120999999</v>
      </c>
      <c r="K19" s="44">
        <f t="shared" si="0"/>
        <v>1865996.50605</v>
      </c>
      <c r="L19" s="44">
        <f t="shared" si="1"/>
        <v>1865996.50605</v>
      </c>
      <c r="M19" s="44">
        <v>72893147.646799996</v>
      </c>
      <c r="N19" s="49">
        <f t="shared" si="2"/>
        <v>204750448.27254999</v>
      </c>
      <c r="O19" s="48"/>
      <c r="P19" s="150"/>
      <c r="Q19" s="52">
        <v>38</v>
      </c>
      <c r="R19" s="157"/>
      <c r="S19" s="44" t="s">
        <v>159</v>
      </c>
      <c r="T19" s="44">
        <v>128104721.61660001</v>
      </c>
      <c r="U19" s="44">
        <f t="shared" si="3"/>
        <v>-11651464.66</v>
      </c>
      <c r="V19" s="44">
        <v>32854310.9564</v>
      </c>
      <c r="W19" s="44">
        <v>6513825.5488999998</v>
      </c>
      <c r="X19" s="44">
        <v>150132.34640000001</v>
      </c>
      <c r="Y19" s="44">
        <v>4833274.9475999996</v>
      </c>
      <c r="Z19" s="44">
        <v>0</v>
      </c>
      <c r="AA19" s="44">
        <f t="shared" si="4"/>
        <v>4833274.9475999996</v>
      </c>
      <c r="AB19" s="44">
        <v>105503167.2612</v>
      </c>
      <c r="AC19" s="49">
        <f t="shared" si="5"/>
        <v>266307968.01710004</v>
      </c>
    </row>
    <row r="20" spans="1:29" ht="24.9" customHeight="1">
      <c r="A20" s="150"/>
      <c r="B20" s="152"/>
      <c r="C20" s="40">
        <v>14</v>
      </c>
      <c r="D20" s="44" t="s">
        <v>160</v>
      </c>
      <c r="E20" s="44">
        <v>93461659.625200003</v>
      </c>
      <c r="F20" s="44">
        <v>0</v>
      </c>
      <c r="G20" s="44">
        <v>23969596.038899999</v>
      </c>
      <c r="H20" s="44">
        <v>5335482.3810000001</v>
      </c>
      <c r="I20" s="44">
        <v>109532.405</v>
      </c>
      <c r="J20" s="44">
        <v>3526223.6422000001</v>
      </c>
      <c r="K20" s="44">
        <f t="shared" si="0"/>
        <v>1763111.8211000001</v>
      </c>
      <c r="L20" s="44">
        <f t="shared" si="1"/>
        <v>1763111.8211000001</v>
      </c>
      <c r="M20" s="44">
        <v>68409974.618799999</v>
      </c>
      <c r="N20" s="49">
        <f t="shared" si="2"/>
        <v>193049356.88999999</v>
      </c>
      <c r="O20" s="48"/>
      <c r="P20" s="150"/>
      <c r="Q20" s="52">
        <v>39</v>
      </c>
      <c r="R20" s="157"/>
      <c r="S20" s="44" t="s">
        <v>161</v>
      </c>
      <c r="T20" s="44">
        <v>100850893.2247</v>
      </c>
      <c r="U20" s="44">
        <f t="shared" si="3"/>
        <v>-11651464.66</v>
      </c>
      <c r="V20" s="44">
        <v>25864671.9998</v>
      </c>
      <c r="W20" s="44">
        <v>5181075.7026000004</v>
      </c>
      <c r="X20" s="44">
        <v>118192.2184</v>
      </c>
      <c r="Y20" s="44">
        <v>3805012.7233000002</v>
      </c>
      <c r="Z20" s="44">
        <v>0</v>
      </c>
      <c r="AA20" s="44">
        <f t="shared" si="4"/>
        <v>3805012.7233000002</v>
      </c>
      <c r="AB20" s="44">
        <v>82168509.282499999</v>
      </c>
      <c r="AC20" s="49">
        <f t="shared" si="5"/>
        <v>206336890.49129999</v>
      </c>
    </row>
    <row r="21" spans="1:29" ht="24.9" customHeight="1">
      <c r="A21" s="150"/>
      <c r="B21" s="152"/>
      <c r="C21" s="40">
        <v>15</v>
      </c>
      <c r="D21" s="44" t="s">
        <v>162</v>
      </c>
      <c r="E21" s="44">
        <v>97320963.932999998</v>
      </c>
      <c r="F21" s="44">
        <v>0</v>
      </c>
      <c r="G21" s="44">
        <v>24959370.5156</v>
      </c>
      <c r="H21" s="44">
        <v>5655537.2445</v>
      </c>
      <c r="I21" s="44">
        <v>114055.3173</v>
      </c>
      <c r="J21" s="44">
        <v>3671831.693</v>
      </c>
      <c r="K21" s="44">
        <f t="shared" si="0"/>
        <v>1835915.8465</v>
      </c>
      <c r="L21" s="44">
        <f t="shared" si="1"/>
        <v>1835915.8465</v>
      </c>
      <c r="M21" s="44">
        <v>74013704.9771</v>
      </c>
      <c r="N21" s="49">
        <f t="shared" si="2"/>
        <v>203899547.83399999</v>
      </c>
      <c r="O21" s="48"/>
      <c r="P21" s="150"/>
      <c r="Q21" s="52">
        <v>40</v>
      </c>
      <c r="R21" s="157"/>
      <c r="S21" s="44" t="s">
        <v>163</v>
      </c>
      <c r="T21" s="44">
        <v>111191691.2958</v>
      </c>
      <c r="U21" s="44">
        <f t="shared" si="3"/>
        <v>-11651464.66</v>
      </c>
      <c r="V21" s="44">
        <v>28516719.4113</v>
      </c>
      <c r="W21" s="44">
        <v>5827286.8459000001</v>
      </c>
      <c r="X21" s="44">
        <v>130311.1182</v>
      </c>
      <c r="Y21" s="44">
        <v>4195161.6546999998</v>
      </c>
      <c r="Z21" s="44">
        <v>0</v>
      </c>
      <c r="AA21" s="44">
        <f t="shared" si="4"/>
        <v>4195161.6546999998</v>
      </c>
      <c r="AB21" s="44">
        <v>93482797.597000003</v>
      </c>
      <c r="AC21" s="49">
        <f t="shared" si="5"/>
        <v>231692503.26290002</v>
      </c>
    </row>
    <row r="22" spans="1:29" ht="24.9" customHeight="1">
      <c r="A22" s="150"/>
      <c r="B22" s="152"/>
      <c r="C22" s="40">
        <v>16</v>
      </c>
      <c r="D22" s="44" t="s">
        <v>164</v>
      </c>
      <c r="E22" s="44">
        <v>145074173.498</v>
      </c>
      <c r="F22" s="44">
        <v>0</v>
      </c>
      <c r="G22" s="44">
        <v>37206372.627800003</v>
      </c>
      <c r="H22" s="44">
        <v>7079614.2987000002</v>
      </c>
      <c r="I22" s="44">
        <v>170019.698</v>
      </c>
      <c r="J22" s="44">
        <v>5473516.9746000003</v>
      </c>
      <c r="K22" s="44">
        <f t="shared" si="0"/>
        <v>2736758.4873000002</v>
      </c>
      <c r="L22" s="44">
        <f t="shared" si="1"/>
        <v>2736758.4873000002</v>
      </c>
      <c r="M22" s="44">
        <v>98947379.580799997</v>
      </c>
      <c r="N22" s="49">
        <f t="shared" si="2"/>
        <v>291214318.19060004</v>
      </c>
      <c r="O22" s="48"/>
      <c r="P22" s="150"/>
      <c r="Q22" s="52">
        <v>41</v>
      </c>
      <c r="R22" s="157"/>
      <c r="S22" s="44" t="s">
        <v>165</v>
      </c>
      <c r="T22" s="44">
        <v>137103304.24439999</v>
      </c>
      <c r="U22" s="44">
        <f t="shared" si="3"/>
        <v>-11651464.66</v>
      </c>
      <c r="V22" s="44">
        <v>35162127.7808</v>
      </c>
      <c r="W22" s="44">
        <v>6625666.8828999996</v>
      </c>
      <c r="X22" s="44">
        <v>160678.2366</v>
      </c>
      <c r="Y22" s="44">
        <v>5172783.3077999996</v>
      </c>
      <c r="Z22" s="44">
        <v>0</v>
      </c>
      <c r="AA22" s="44">
        <f t="shared" si="4"/>
        <v>5172783.3077999996</v>
      </c>
      <c r="AB22" s="44">
        <v>107461358.65449999</v>
      </c>
      <c r="AC22" s="49">
        <f t="shared" si="5"/>
        <v>280034454.44699997</v>
      </c>
    </row>
    <row r="23" spans="1:29" ht="24.9" customHeight="1">
      <c r="A23" s="150"/>
      <c r="B23" s="153"/>
      <c r="C23" s="40">
        <v>17</v>
      </c>
      <c r="D23" s="44" t="s">
        <v>166</v>
      </c>
      <c r="E23" s="44">
        <v>125352596.28039999</v>
      </c>
      <c r="F23" s="44">
        <v>0</v>
      </c>
      <c r="G23" s="44">
        <v>32148488.5601</v>
      </c>
      <c r="H23" s="44">
        <v>6194693.3239000002</v>
      </c>
      <c r="I23" s="44">
        <v>146906.9927</v>
      </c>
      <c r="J23" s="44">
        <v>4729439.7549999999</v>
      </c>
      <c r="K23" s="44">
        <f t="shared" si="0"/>
        <v>2364719.8774999999</v>
      </c>
      <c r="L23" s="44">
        <f t="shared" si="1"/>
        <v>2364719.8774999999</v>
      </c>
      <c r="M23" s="44">
        <v>83453603.052900001</v>
      </c>
      <c r="N23" s="49">
        <f t="shared" si="2"/>
        <v>249661008.08750004</v>
      </c>
      <c r="O23" s="48"/>
      <c r="P23" s="150"/>
      <c r="Q23" s="52">
        <v>42</v>
      </c>
      <c r="R23" s="157"/>
      <c r="S23" s="44" t="s">
        <v>167</v>
      </c>
      <c r="T23" s="44">
        <v>160297301.60429999</v>
      </c>
      <c r="U23" s="44">
        <f t="shared" si="3"/>
        <v>-11651464.66</v>
      </c>
      <c r="V23" s="44">
        <v>41110564.278300002</v>
      </c>
      <c r="W23" s="44">
        <v>8112375.0842000004</v>
      </c>
      <c r="X23" s="44">
        <v>187860.44500000001</v>
      </c>
      <c r="Y23" s="44">
        <v>6047871.7899000002</v>
      </c>
      <c r="Z23" s="44">
        <v>0</v>
      </c>
      <c r="AA23" s="44">
        <f t="shared" si="4"/>
        <v>6047871.7899000002</v>
      </c>
      <c r="AB23" s="44">
        <v>133491620.4385</v>
      </c>
      <c r="AC23" s="49">
        <f t="shared" si="5"/>
        <v>337596128.98019999</v>
      </c>
    </row>
    <row r="24" spans="1:29" ht="24.9" customHeight="1">
      <c r="A24" s="40"/>
      <c r="B24" s="144" t="s">
        <v>168</v>
      </c>
      <c r="C24" s="145"/>
      <c r="D24" s="45"/>
      <c r="E24" s="45">
        <f>SUM(E7:E23)</f>
        <v>2062108677.8273001</v>
      </c>
      <c r="F24" s="45">
        <f t="shared" ref="F24:G24" si="6">SUM(F7:F23)</f>
        <v>0</v>
      </c>
      <c r="G24" s="45">
        <f t="shared" si="6"/>
        <v>528857632.03960007</v>
      </c>
      <c r="H24" s="45">
        <f t="shared" ref="H24:I24" si="7">SUM(H7:H23)</f>
        <v>110465903.7738</v>
      </c>
      <c r="I24" s="45">
        <f t="shared" si="7"/>
        <v>2416688.5537999994</v>
      </c>
      <c r="J24" s="45">
        <f t="shared" ref="J24:N24" si="8">SUM(J7:J23)</f>
        <v>77801489.952500001</v>
      </c>
      <c r="K24" s="45">
        <f t="shared" si="8"/>
        <v>38900744.97625</v>
      </c>
      <c r="L24" s="45">
        <f t="shared" si="8"/>
        <v>38900744.97625</v>
      </c>
      <c r="M24" s="45">
        <f t="shared" si="8"/>
        <v>1508987933.0704</v>
      </c>
      <c r="N24" s="50">
        <f t="shared" si="8"/>
        <v>4251737580.2411499</v>
      </c>
      <c r="O24" s="48"/>
      <c r="P24" s="150"/>
      <c r="Q24" s="52">
        <v>43</v>
      </c>
      <c r="R24" s="157"/>
      <c r="S24" s="44" t="s">
        <v>169</v>
      </c>
      <c r="T24" s="44">
        <v>104610335.0737</v>
      </c>
      <c r="U24" s="44">
        <f t="shared" si="3"/>
        <v>-11651464.66</v>
      </c>
      <c r="V24" s="44">
        <v>26828835.3028</v>
      </c>
      <c r="W24" s="44">
        <v>5515823.5528999995</v>
      </c>
      <c r="X24" s="44">
        <v>122598.0968</v>
      </c>
      <c r="Y24" s="44">
        <v>3946853.0542000001</v>
      </c>
      <c r="Z24" s="44">
        <v>0</v>
      </c>
      <c r="AA24" s="44">
        <f t="shared" si="4"/>
        <v>3946853.0542000001</v>
      </c>
      <c r="AB24" s="44">
        <v>88029494.085999995</v>
      </c>
      <c r="AC24" s="49">
        <f t="shared" si="5"/>
        <v>217402474.50639999</v>
      </c>
    </row>
    <row r="25" spans="1:29" ht="24.9" customHeight="1">
      <c r="A25" s="150">
        <v>2</v>
      </c>
      <c r="B25" s="151" t="s">
        <v>170</v>
      </c>
      <c r="C25" s="40">
        <v>1</v>
      </c>
      <c r="D25" s="44" t="s">
        <v>171</v>
      </c>
      <c r="E25" s="44">
        <v>128553177.80940001</v>
      </c>
      <c r="F25" s="44">
        <f>-1388888.89</f>
        <v>-1388888.89</v>
      </c>
      <c r="G25" s="44">
        <v>32969324.041299999</v>
      </c>
      <c r="H25" s="44">
        <v>5659209.4057999998</v>
      </c>
      <c r="I25" s="44">
        <v>150657.9148</v>
      </c>
      <c r="J25" s="44">
        <v>4850194.7928999998</v>
      </c>
      <c r="K25" s="44">
        <v>0</v>
      </c>
      <c r="L25" s="44">
        <f t="shared" si="1"/>
        <v>4850194.7928999998</v>
      </c>
      <c r="M25" s="44">
        <v>96245554.401600003</v>
      </c>
      <c r="N25" s="49">
        <f t="shared" si="2"/>
        <v>267039229.47580001</v>
      </c>
      <c r="O25" s="48"/>
      <c r="P25" s="150"/>
      <c r="Q25" s="52">
        <v>44</v>
      </c>
      <c r="R25" s="158"/>
      <c r="S25" s="44" t="s">
        <v>172</v>
      </c>
      <c r="T25" s="44">
        <v>123007191.9074</v>
      </c>
      <c r="U25" s="44">
        <f t="shared" si="3"/>
        <v>-11651464.66</v>
      </c>
      <c r="V25" s="44">
        <v>31546975.644699998</v>
      </c>
      <c r="W25" s="44">
        <v>6123830.7745000003</v>
      </c>
      <c r="X25" s="44">
        <v>144158.29579999999</v>
      </c>
      <c r="Y25" s="44">
        <v>4640949.7753999997</v>
      </c>
      <c r="Z25" s="44">
        <v>0</v>
      </c>
      <c r="AA25" s="44">
        <f t="shared" si="4"/>
        <v>4640949.7753999997</v>
      </c>
      <c r="AB25" s="44">
        <v>98674883.094699994</v>
      </c>
      <c r="AC25" s="49">
        <f t="shared" si="5"/>
        <v>252486524.83250004</v>
      </c>
    </row>
    <row r="26" spans="1:29" ht="24.9" customHeight="1">
      <c r="A26" s="150"/>
      <c r="B26" s="152"/>
      <c r="C26" s="40">
        <v>2</v>
      </c>
      <c r="D26" s="44" t="s">
        <v>173</v>
      </c>
      <c r="E26" s="44">
        <v>157046653.99590001</v>
      </c>
      <c r="F26" s="44">
        <f t="shared" ref="F26:F45" si="9">-1388888.89</f>
        <v>-1388888.89</v>
      </c>
      <c r="G26" s="44">
        <v>40276888.626199998</v>
      </c>
      <c r="H26" s="44">
        <v>5950654.4474999998</v>
      </c>
      <c r="I26" s="44">
        <v>184050.84820000001</v>
      </c>
      <c r="J26" s="44">
        <v>5925227.8041000003</v>
      </c>
      <c r="K26" s="44">
        <v>0</v>
      </c>
      <c r="L26" s="44">
        <f t="shared" si="1"/>
        <v>5925227.8041000003</v>
      </c>
      <c r="M26" s="44">
        <v>101348365.24590001</v>
      </c>
      <c r="N26" s="49">
        <f t="shared" si="2"/>
        <v>309342952.07780004</v>
      </c>
      <c r="O26" s="48"/>
      <c r="P26" s="51"/>
      <c r="Q26" s="145"/>
      <c r="R26" s="146"/>
      <c r="S26" s="45"/>
      <c r="T26" s="45">
        <f>2417690068.1+3260126823.76</f>
        <v>5677816891.8600006</v>
      </c>
      <c r="U26" s="45">
        <f>-221377828.54-291286616.5</f>
        <v>-512664445.03999996</v>
      </c>
      <c r="V26" s="45">
        <f>620051628.78+836106734.19</f>
        <v>1456158362.97</v>
      </c>
      <c r="W26" s="45">
        <f>120380700.5+162384960.22</f>
        <v>282765660.72000003</v>
      </c>
      <c r="X26" s="45">
        <f>2833412.214+3820706.09</f>
        <v>6654118.3039999995</v>
      </c>
      <c r="Y26" s="45">
        <f>91217253.2728+123001627.92</f>
        <v>214218881.19279999</v>
      </c>
      <c r="Z26" s="45">
        <v>0</v>
      </c>
      <c r="AA26" s="45">
        <f>91217253.2728+123001627.92</f>
        <v>214218881.19279999</v>
      </c>
      <c r="AB26" s="45">
        <f>1945346168.9014+2629513320.4</f>
        <v>4574859489.3014002</v>
      </c>
      <c r="AC26" s="50">
        <f t="shared" si="5"/>
        <v>11699808959.308201</v>
      </c>
    </row>
    <row r="27" spans="1:29" ht="24.9" customHeight="1">
      <c r="A27" s="150"/>
      <c r="B27" s="152"/>
      <c r="C27" s="40">
        <v>3</v>
      </c>
      <c r="D27" s="44" t="s">
        <v>174</v>
      </c>
      <c r="E27" s="44">
        <v>133725270.86830001</v>
      </c>
      <c r="F27" s="44">
        <f t="shared" si="9"/>
        <v>-1388888.89</v>
      </c>
      <c r="G27" s="44">
        <v>34295782.2038</v>
      </c>
      <c r="H27" s="44">
        <v>5484963.3021999998</v>
      </c>
      <c r="I27" s="44">
        <v>156719.3499</v>
      </c>
      <c r="J27" s="44">
        <v>5045333.1726000002</v>
      </c>
      <c r="K27" s="44">
        <v>0</v>
      </c>
      <c r="L27" s="44">
        <f t="shared" si="1"/>
        <v>5045333.1726000002</v>
      </c>
      <c r="M27" s="44">
        <v>93194739.396200001</v>
      </c>
      <c r="N27" s="49">
        <f t="shared" si="2"/>
        <v>270513919.403</v>
      </c>
      <c r="O27" s="48"/>
      <c r="P27" s="151">
        <v>20</v>
      </c>
      <c r="Q27" s="52">
        <v>1</v>
      </c>
      <c r="R27" s="151" t="s">
        <v>107</v>
      </c>
      <c r="S27" s="44" t="s">
        <v>175</v>
      </c>
      <c r="T27" s="44">
        <v>124993307.2089</v>
      </c>
      <c r="U27" s="44">
        <v>0</v>
      </c>
      <c r="V27" s="44">
        <v>32056343.674899999</v>
      </c>
      <c r="W27" s="44">
        <v>5193762.9922000002</v>
      </c>
      <c r="X27" s="44">
        <v>146485.92389999999</v>
      </c>
      <c r="Y27" s="44">
        <v>4715884.1041999999</v>
      </c>
      <c r="Z27" s="44">
        <v>0</v>
      </c>
      <c r="AA27" s="44">
        <f t="shared" ref="AA27:AA60" si="10">Y27</f>
        <v>4715884.1041999999</v>
      </c>
      <c r="AB27" s="44">
        <v>86527259.799600005</v>
      </c>
      <c r="AC27" s="49">
        <f t="shared" si="5"/>
        <v>253633043.70370001</v>
      </c>
    </row>
    <row r="28" spans="1:29" ht="24.9" customHeight="1">
      <c r="A28" s="150"/>
      <c r="B28" s="152"/>
      <c r="C28" s="40">
        <v>4</v>
      </c>
      <c r="D28" s="44" t="s">
        <v>176</v>
      </c>
      <c r="E28" s="44">
        <v>117078401.4364</v>
      </c>
      <c r="F28" s="44">
        <f t="shared" si="9"/>
        <v>-1388888.89</v>
      </c>
      <c r="G28" s="44">
        <v>30026451.472899999</v>
      </c>
      <c r="H28" s="44">
        <v>5117455.3734999998</v>
      </c>
      <c r="I28" s="44">
        <v>137210.04889999999</v>
      </c>
      <c r="J28" s="44">
        <v>4417261.8887999998</v>
      </c>
      <c r="K28" s="44">
        <v>0</v>
      </c>
      <c r="L28" s="44">
        <f t="shared" si="1"/>
        <v>4417261.8887999998</v>
      </c>
      <c r="M28" s="44">
        <v>86760169.663100004</v>
      </c>
      <c r="N28" s="49">
        <f t="shared" si="2"/>
        <v>242148060.99359998</v>
      </c>
      <c r="O28" s="48"/>
      <c r="P28" s="152"/>
      <c r="Q28" s="52">
        <v>2</v>
      </c>
      <c r="R28" s="152"/>
      <c r="S28" s="44" t="s">
        <v>177</v>
      </c>
      <c r="T28" s="44">
        <v>128798275.1303</v>
      </c>
      <c r="U28" s="44">
        <v>0</v>
      </c>
      <c r="V28" s="44">
        <v>33032182.7984</v>
      </c>
      <c r="W28" s="44">
        <v>5573258.1560000004</v>
      </c>
      <c r="X28" s="44">
        <v>150945.15659999999</v>
      </c>
      <c r="Y28" s="44">
        <v>4859442.0926000001</v>
      </c>
      <c r="Z28" s="44">
        <v>0</v>
      </c>
      <c r="AA28" s="44">
        <f t="shared" si="10"/>
        <v>4859442.0926000001</v>
      </c>
      <c r="AB28" s="44">
        <v>93171709.901800007</v>
      </c>
      <c r="AC28" s="49">
        <f t="shared" si="5"/>
        <v>265585813.23569998</v>
      </c>
    </row>
    <row r="29" spans="1:29" ht="24.9" customHeight="1">
      <c r="A29" s="150"/>
      <c r="B29" s="152"/>
      <c r="C29" s="40">
        <v>5</v>
      </c>
      <c r="D29" s="44" t="s">
        <v>178</v>
      </c>
      <c r="E29" s="44">
        <v>115853273.69499999</v>
      </c>
      <c r="F29" s="44">
        <f t="shared" si="9"/>
        <v>-1388888.89</v>
      </c>
      <c r="G29" s="44">
        <v>29712249.722399998</v>
      </c>
      <c r="H29" s="44">
        <v>5294612.0466</v>
      </c>
      <c r="I29" s="44">
        <v>135774.26029999999</v>
      </c>
      <c r="J29" s="44">
        <v>4371038.9304</v>
      </c>
      <c r="K29" s="44">
        <v>0</v>
      </c>
      <c r="L29" s="44">
        <f t="shared" si="1"/>
        <v>4371038.9304</v>
      </c>
      <c r="M29" s="44">
        <v>89861944.8301</v>
      </c>
      <c r="N29" s="49">
        <f t="shared" si="2"/>
        <v>243840004.59480003</v>
      </c>
      <c r="O29" s="48"/>
      <c r="P29" s="152"/>
      <c r="Q29" s="52">
        <v>3</v>
      </c>
      <c r="R29" s="152"/>
      <c r="S29" s="44" t="s">
        <v>179</v>
      </c>
      <c r="T29" s="44">
        <v>140120355.43579999</v>
      </c>
      <c r="U29" s="44">
        <v>0</v>
      </c>
      <c r="V29" s="44">
        <v>35935894.248999998</v>
      </c>
      <c r="W29" s="44">
        <v>5836319.7537000002</v>
      </c>
      <c r="X29" s="44">
        <v>164214.07019999999</v>
      </c>
      <c r="Y29" s="44">
        <v>5286613.9127000002</v>
      </c>
      <c r="Z29" s="44">
        <v>0</v>
      </c>
      <c r="AA29" s="44">
        <f t="shared" si="10"/>
        <v>5286613.9127000002</v>
      </c>
      <c r="AB29" s="44">
        <v>97777564.8002</v>
      </c>
      <c r="AC29" s="49">
        <f t="shared" si="5"/>
        <v>285120962.22159994</v>
      </c>
    </row>
    <row r="30" spans="1:29" ht="24.9" customHeight="1">
      <c r="A30" s="150"/>
      <c r="B30" s="152"/>
      <c r="C30" s="40">
        <v>6</v>
      </c>
      <c r="D30" s="44" t="s">
        <v>180</v>
      </c>
      <c r="E30" s="44">
        <v>123863844.138</v>
      </c>
      <c r="F30" s="44">
        <f t="shared" si="9"/>
        <v>-1388888.89</v>
      </c>
      <c r="G30" s="44">
        <v>31766676.5145</v>
      </c>
      <c r="H30" s="44">
        <v>5632626.2028999999</v>
      </c>
      <c r="I30" s="44">
        <v>145162.24950000001</v>
      </c>
      <c r="J30" s="44">
        <v>4673270.4869999997</v>
      </c>
      <c r="K30" s="44">
        <v>0</v>
      </c>
      <c r="L30" s="44">
        <f t="shared" si="1"/>
        <v>4673270.4869999997</v>
      </c>
      <c r="M30" s="44">
        <v>95780118.259399995</v>
      </c>
      <c r="N30" s="49">
        <f t="shared" si="2"/>
        <v>260472808.96129996</v>
      </c>
      <c r="O30" s="48"/>
      <c r="P30" s="152"/>
      <c r="Q30" s="52">
        <v>4</v>
      </c>
      <c r="R30" s="152"/>
      <c r="S30" s="44" t="s">
        <v>181</v>
      </c>
      <c r="T30" s="44">
        <v>131376768.61</v>
      </c>
      <c r="U30" s="44">
        <v>0</v>
      </c>
      <c r="V30" s="44">
        <v>33693474.790799998</v>
      </c>
      <c r="W30" s="44">
        <v>5711779.7120000003</v>
      </c>
      <c r="X30" s="44">
        <v>153967.02230000001</v>
      </c>
      <c r="Y30" s="44">
        <v>4956726.3126999997</v>
      </c>
      <c r="Z30" s="44">
        <v>0</v>
      </c>
      <c r="AA30" s="44">
        <f t="shared" si="10"/>
        <v>4956726.3126999997</v>
      </c>
      <c r="AB30" s="44">
        <v>95597036.109400004</v>
      </c>
      <c r="AC30" s="49">
        <f t="shared" si="5"/>
        <v>271489752.55720001</v>
      </c>
    </row>
    <row r="31" spans="1:29" ht="24.9" customHeight="1">
      <c r="A31" s="150"/>
      <c r="B31" s="152"/>
      <c r="C31" s="40">
        <v>7</v>
      </c>
      <c r="D31" s="44" t="s">
        <v>182</v>
      </c>
      <c r="E31" s="44">
        <v>134917423.92840001</v>
      </c>
      <c r="F31" s="44">
        <f t="shared" si="9"/>
        <v>-1388888.89</v>
      </c>
      <c r="G31" s="44">
        <v>34601527.1197</v>
      </c>
      <c r="H31" s="44">
        <v>5539283.1560000004</v>
      </c>
      <c r="I31" s="44">
        <v>158116.4939</v>
      </c>
      <c r="J31" s="44">
        <v>5090312.0262000002</v>
      </c>
      <c r="K31" s="44">
        <v>0</v>
      </c>
      <c r="L31" s="44">
        <f t="shared" si="1"/>
        <v>5090312.0262000002</v>
      </c>
      <c r="M31" s="44">
        <v>94145807.003999993</v>
      </c>
      <c r="N31" s="49">
        <f t="shared" si="2"/>
        <v>273063580.83819997</v>
      </c>
      <c r="O31" s="48"/>
      <c r="P31" s="152"/>
      <c r="Q31" s="52">
        <v>5</v>
      </c>
      <c r="R31" s="152"/>
      <c r="S31" s="44" t="s">
        <v>183</v>
      </c>
      <c r="T31" s="44">
        <v>122865944.63150001</v>
      </c>
      <c r="U31" s="44">
        <v>0</v>
      </c>
      <c r="V31" s="44">
        <v>31510750.735300001</v>
      </c>
      <c r="W31" s="44">
        <v>5225940.9567999998</v>
      </c>
      <c r="X31" s="44">
        <v>143992.761</v>
      </c>
      <c r="Y31" s="44">
        <v>4635620.6437999997</v>
      </c>
      <c r="Z31" s="44">
        <v>0</v>
      </c>
      <c r="AA31" s="44">
        <f t="shared" si="10"/>
        <v>4635620.6437999997</v>
      </c>
      <c r="AB31" s="44">
        <v>87090652.696899995</v>
      </c>
      <c r="AC31" s="49">
        <f t="shared" si="5"/>
        <v>251472902.4253</v>
      </c>
    </row>
    <row r="32" spans="1:29" ht="24.9" customHeight="1">
      <c r="A32" s="150"/>
      <c r="B32" s="152"/>
      <c r="C32" s="40">
        <v>8</v>
      </c>
      <c r="D32" s="44" t="s">
        <v>184</v>
      </c>
      <c r="E32" s="44">
        <v>141134880.14820001</v>
      </c>
      <c r="F32" s="44">
        <f t="shared" si="9"/>
        <v>-1388888.89</v>
      </c>
      <c r="G32" s="44">
        <v>36196083.802900001</v>
      </c>
      <c r="H32" s="44">
        <v>5532243.8893999998</v>
      </c>
      <c r="I32" s="44">
        <v>165403.04250000001</v>
      </c>
      <c r="J32" s="44">
        <v>5324891.0098000001</v>
      </c>
      <c r="K32" s="44">
        <v>0</v>
      </c>
      <c r="L32" s="44">
        <f t="shared" si="1"/>
        <v>5324891.0098000001</v>
      </c>
      <c r="M32" s="44">
        <v>94022558.909600005</v>
      </c>
      <c r="N32" s="49">
        <f t="shared" si="2"/>
        <v>280987171.91240001</v>
      </c>
      <c r="O32" s="48"/>
      <c r="P32" s="152"/>
      <c r="Q32" s="52">
        <v>6</v>
      </c>
      <c r="R32" s="152"/>
      <c r="S32" s="44" t="s">
        <v>185</v>
      </c>
      <c r="T32" s="44">
        <v>114926927.5407</v>
      </c>
      <c r="U32" s="44">
        <v>0</v>
      </c>
      <c r="V32" s="44">
        <v>29474674.836599998</v>
      </c>
      <c r="W32" s="44">
        <v>5067013.0735999998</v>
      </c>
      <c r="X32" s="44">
        <v>134688.62880000001</v>
      </c>
      <c r="Y32" s="44">
        <v>4336088.7302000001</v>
      </c>
      <c r="Z32" s="44">
        <v>0</v>
      </c>
      <c r="AA32" s="44">
        <f t="shared" si="10"/>
        <v>4336088.7302000001</v>
      </c>
      <c r="AB32" s="44">
        <v>84308039.134299994</v>
      </c>
      <c r="AC32" s="49">
        <f t="shared" si="5"/>
        <v>238247431.94419998</v>
      </c>
    </row>
    <row r="33" spans="1:29" ht="24.9" customHeight="1">
      <c r="A33" s="150"/>
      <c r="B33" s="152"/>
      <c r="C33" s="40">
        <v>9</v>
      </c>
      <c r="D33" s="44" t="s">
        <v>186</v>
      </c>
      <c r="E33" s="44">
        <v>122709756.16419999</v>
      </c>
      <c r="F33" s="44">
        <f t="shared" si="9"/>
        <v>-1388888.89</v>
      </c>
      <c r="G33" s="44">
        <v>31470693.941100001</v>
      </c>
      <c r="H33" s="44">
        <v>5853204.2633999996</v>
      </c>
      <c r="I33" s="44">
        <v>143809.71590000001</v>
      </c>
      <c r="J33" s="44">
        <v>4629727.7945999997</v>
      </c>
      <c r="K33" s="44">
        <v>0</v>
      </c>
      <c r="L33" s="44">
        <f t="shared" si="1"/>
        <v>4629727.7945999997</v>
      </c>
      <c r="M33" s="44">
        <v>99642143.540299997</v>
      </c>
      <c r="N33" s="49">
        <f t="shared" si="2"/>
        <v>263060446.52950001</v>
      </c>
      <c r="O33" s="48"/>
      <c r="P33" s="152"/>
      <c r="Q33" s="52">
        <v>7</v>
      </c>
      <c r="R33" s="152"/>
      <c r="S33" s="44" t="s">
        <v>187</v>
      </c>
      <c r="T33" s="44">
        <v>115303029.63699999</v>
      </c>
      <c r="U33" s="44">
        <v>0</v>
      </c>
      <c r="V33" s="44">
        <v>29571131.665600002</v>
      </c>
      <c r="W33" s="44">
        <v>4809136.6019000001</v>
      </c>
      <c r="X33" s="44">
        <v>135129.40169999999</v>
      </c>
      <c r="Y33" s="44">
        <v>4350278.7211999996</v>
      </c>
      <c r="Z33" s="44">
        <v>0</v>
      </c>
      <c r="AA33" s="44">
        <f t="shared" si="10"/>
        <v>4350278.7211999996</v>
      </c>
      <c r="AB33" s="44">
        <v>79792968.819999993</v>
      </c>
      <c r="AC33" s="49">
        <f t="shared" si="5"/>
        <v>233961674.84739998</v>
      </c>
    </row>
    <row r="34" spans="1:29" ht="24.9" customHeight="1">
      <c r="A34" s="150"/>
      <c r="B34" s="152"/>
      <c r="C34" s="40">
        <v>10</v>
      </c>
      <c r="D34" s="44" t="s">
        <v>188</v>
      </c>
      <c r="E34" s="44">
        <v>109870449.19410001</v>
      </c>
      <c r="F34" s="44">
        <f t="shared" si="9"/>
        <v>-1388888.89</v>
      </c>
      <c r="G34" s="44">
        <v>28177867.741300002</v>
      </c>
      <c r="H34" s="44">
        <v>4932127.5455</v>
      </c>
      <c r="I34" s="44">
        <v>128762.6884</v>
      </c>
      <c r="J34" s="44">
        <v>4145312.3886000002</v>
      </c>
      <c r="K34" s="44">
        <v>0</v>
      </c>
      <c r="L34" s="44">
        <f t="shared" si="1"/>
        <v>4145312.3886000002</v>
      </c>
      <c r="M34" s="44">
        <v>83515328.561100006</v>
      </c>
      <c r="N34" s="49">
        <f t="shared" si="2"/>
        <v>229380959.22900003</v>
      </c>
      <c r="O34" s="48"/>
      <c r="P34" s="152"/>
      <c r="Q34" s="52">
        <v>8</v>
      </c>
      <c r="R34" s="152"/>
      <c r="S34" s="44" t="s">
        <v>189</v>
      </c>
      <c r="T34" s="44">
        <v>123454937.4798</v>
      </c>
      <c r="U34" s="44">
        <v>0</v>
      </c>
      <c r="V34" s="44">
        <v>31661806.480500001</v>
      </c>
      <c r="W34" s="44">
        <v>5154610.4403999997</v>
      </c>
      <c r="X34" s="44">
        <v>144683.0313</v>
      </c>
      <c r="Y34" s="44">
        <v>4657842.8097000001</v>
      </c>
      <c r="Z34" s="44">
        <v>0</v>
      </c>
      <c r="AA34" s="44">
        <f t="shared" si="10"/>
        <v>4657842.8097000001</v>
      </c>
      <c r="AB34" s="44">
        <v>85841751.255899996</v>
      </c>
      <c r="AC34" s="49">
        <f t="shared" si="5"/>
        <v>250915631.49760002</v>
      </c>
    </row>
    <row r="35" spans="1:29" ht="24.9" customHeight="1">
      <c r="A35" s="150"/>
      <c r="B35" s="152"/>
      <c r="C35" s="40">
        <v>11</v>
      </c>
      <c r="D35" s="44" t="s">
        <v>190</v>
      </c>
      <c r="E35" s="44">
        <v>111652943.34540001</v>
      </c>
      <c r="F35" s="44">
        <f t="shared" si="9"/>
        <v>-1388888.89</v>
      </c>
      <c r="G35" s="44">
        <v>28635014.178800002</v>
      </c>
      <c r="H35" s="44">
        <v>5169543.7904000003</v>
      </c>
      <c r="I35" s="44">
        <v>130851.6826</v>
      </c>
      <c r="J35" s="44">
        <v>4212564.2763</v>
      </c>
      <c r="K35" s="44">
        <v>0</v>
      </c>
      <c r="L35" s="44">
        <f t="shared" si="1"/>
        <v>4212564.2763</v>
      </c>
      <c r="M35" s="44">
        <v>87672167.813700005</v>
      </c>
      <c r="N35" s="49">
        <f t="shared" si="2"/>
        <v>236084196.1972</v>
      </c>
      <c r="O35" s="48"/>
      <c r="P35" s="152"/>
      <c r="Q35" s="52">
        <v>9</v>
      </c>
      <c r="R35" s="152"/>
      <c r="S35" s="44" t="s">
        <v>191</v>
      </c>
      <c r="T35" s="44">
        <v>115794861.7199</v>
      </c>
      <c r="U35" s="44">
        <v>0</v>
      </c>
      <c r="V35" s="44">
        <v>29697269.125500001</v>
      </c>
      <c r="W35" s="44">
        <v>4938624.6119999997</v>
      </c>
      <c r="X35" s="44">
        <v>135705.80439999999</v>
      </c>
      <c r="Y35" s="44">
        <v>4368835.0994999995</v>
      </c>
      <c r="Z35" s="44">
        <v>0</v>
      </c>
      <c r="AA35" s="44">
        <f t="shared" si="10"/>
        <v>4368835.0994999995</v>
      </c>
      <c r="AB35" s="44">
        <v>82060129.785400003</v>
      </c>
      <c r="AC35" s="49">
        <f t="shared" si="5"/>
        <v>236995426.14669999</v>
      </c>
    </row>
    <row r="36" spans="1:29" ht="24.9" customHeight="1">
      <c r="A36" s="150"/>
      <c r="B36" s="152"/>
      <c r="C36" s="40">
        <v>12</v>
      </c>
      <c r="D36" s="44" t="s">
        <v>192</v>
      </c>
      <c r="E36" s="44">
        <v>109315419.3642</v>
      </c>
      <c r="F36" s="44">
        <f t="shared" si="9"/>
        <v>-1388888.89</v>
      </c>
      <c r="G36" s="44">
        <v>28035522.3039</v>
      </c>
      <c r="H36" s="44">
        <v>4915009.0839</v>
      </c>
      <c r="I36" s="44">
        <v>128112.2211</v>
      </c>
      <c r="J36" s="44">
        <v>4124371.6165999998</v>
      </c>
      <c r="K36" s="44">
        <v>0</v>
      </c>
      <c r="L36" s="44">
        <f t="shared" si="1"/>
        <v>4124371.6165999998</v>
      </c>
      <c r="M36" s="44">
        <v>83215607.314500004</v>
      </c>
      <c r="N36" s="49">
        <f t="shared" si="2"/>
        <v>228345153.0142</v>
      </c>
      <c r="O36" s="48"/>
      <c r="P36" s="152"/>
      <c r="Q36" s="52">
        <v>10</v>
      </c>
      <c r="R36" s="152"/>
      <c r="S36" s="44" t="s">
        <v>193</v>
      </c>
      <c r="T36" s="44">
        <v>139613117.8468</v>
      </c>
      <c r="U36" s="44">
        <v>0</v>
      </c>
      <c r="V36" s="44">
        <v>35805805.824000001</v>
      </c>
      <c r="W36" s="44">
        <v>5952128.0864000004</v>
      </c>
      <c r="X36" s="44">
        <v>163619.61300000001</v>
      </c>
      <c r="Y36" s="44">
        <v>5267476.2984999996</v>
      </c>
      <c r="Z36" s="44">
        <v>0</v>
      </c>
      <c r="AA36" s="44">
        <f t="shared" si="10"/>
        <v>5267476.2984999996</v>
      </c>
      <c r="AB36" s="44">
        <v>99805213.006300002</v>
      </c>
      <c r="AC36" s="49">
        <f t="shared" si="5"/>
        <v>286607360.67500001</v>
      </c>
    </row>
    <row r="37" spans="1:29" ht="24.9" customHeight="1">
      <c r="A37" s="150"/>
      <c r="B37" s="152"/>
      <c r="C37" s="40">
        <v>13</v>
      </c>
      <c r="D37" s="44" t="s">
        <v>194</v>
      </c>
      <c r="E37" s="44">
        <v>126753578.9015</v>
      </c>
      <c r="F37" s="44">
        <f t="shared" si="9"/>
        <v>-1388888.89</v>
      </c>
      <c r="G37" s="44">
        <v>32507790.8411</v>
      </c>
      <c r="H37" s="44">
        <v>5366837.2937000003</v>
      </c>
      <c r="I37" s="44">
        <v>148548.87460000001</v>
      </c>
      <c r="J37" s="44">
        <v>4782297.5584000004</v>
      </c>
      <c r="K37" s="44">
        <v>0</v>
      </c>
      <c r="L37" s="44">
        <f t="shared" si="1"/>
        <v>4782297.5584000004</v>
      </c>
      <c r="M37" s="44">
        <v>91126511.802200004</v>
      </c>
      <c r="N37" s="49">
        <f t="shared" si="2"/>
        <v>259296676.38150001</v>
      </c>
      <c r="O37" s="48"/>
      <c r="P37" s="152"/>
      <c r="Q37" s="52">
        <v>11</v>
      </c>
      <c r="R37" s="152"/>
      <c r="S37" s="44" t="s">
        <v>195</v>
      </c>
      <c r="T37" s="44">
        <v>115225094.4771</v>
      </c>
      <c r="U37" s="44">
        <v>0</v>
      </c>
      <c r="V37" s="44">
        <v>29551144.065200001</v>
      </c>
      <c r="W37" s="44">
        <v>4877394.8503</v>
      </c>
      <c r="X37" s="44">
        <v>135038.0656</v>
      </c>
      <c r="Y37" s="44">
        <v>4347338.2982999999</v>
      </c>
      <c r="Z37" s="44">
        <v>0</v>
      </c>
      <c r="AA37" s="44">
        <f t="shared" si="10"/>
        <v>4347338.2982999999</v>
      </c>
      <c r="AB37" s="44">
        <v>80988078.979300007</v>
      </c>
      <c r="AC37" s="49">
        <f t="shared" si="5"/>
        <v>235124088.73580003</v>
      </c>
    </row>
    <row r="38" spans="1:29" ht="24.9" customHeight="1">
      <c r="A38" s="150"/>
      <c r="B38" s="152"/>
      <c r="C38" s="40">
        <v>14</v>
      </c>
      <c r="D38" s="44" t="s">
        <v>196</v>
      </c>
      <c r="E38" s="44">
        <v>122880087.9839</v>
      </c>
      <c r="F38" s="44">
        <f t="shared" si="9"/>
        <v>-1388888.89</v>
      </c>
      <c r="G38" s="44">
        <v>31514378.002799999</v>
      </c>
      <c r="H38" s="44">
        <v>5390261.9895000001</v>
      </c>
      <c r="I38" s="44">
        <v>144009.3363</v>
      </c>
      <c r="J38" s="44">
        <v>4636154.2597000003</v>
      </c>
      <c r="K38" s="44">
        <v>0</v>
      </c>
      <c r="L38" s="44">
        <f t="shared" si="1"/>
        <v>4636154.2597000003</v>
      </c>
      <c r="M38" s="44">
        <v>91536646.732099995</v>
      </c>
      <c r="N38" s="49">
        <f t="shared" si="2"/>
        <v>254712649.41429996</v>
      </c>
      <c r="O38" s="48"/>
      <c r="P38" s="152"/>
      <c r="Q38" s="52">
        <v>12</v>
      </c>
      <c r="R38" s="152"/>
      <c r="S38" s="44" t="s">
        <v>197</v>
      </c>
      <c r="T38" s="44">
        <v>127977278.6294</v>
      </c>
      <c r="U38" s="44">
        <v>0</v>
      </c>
      <c r="V38" s="44">
        <v>32821626.356899999</v>
      </c>
      <c r="W38" s="44">
        <v>5412594.7109000003</v>
      </c>
      <c r="X38" s="44">
        <v>149982.9896</v>
      </c>
      <c r="Y38" s="44">
        <v>4828466.6392999999</v>
      </c>
      <c r="Z38" s="44">
        <v>0</v>
      </c>
      <c r="AA38" s="44">
        <f t="shared" si="10"/>
        <v>4828466.6392999999</v>
      </c>
      <c r="AB38" s="44">
        <v>90358708.983600006</v>
      </c>
      <c r="AC38" s="49">
        <f t="shared" si="5"/>
        <v>261548658.30970001</v>
      </c>
    </row>
    <row r="39" spans="1:29" ht="24.9" customHeight="1">
      <c r="A39" s="150"/>
      <c r="B39" s="152"/>
      <c r="C39" s="40">
        <v>15</v>
      </c>
      <c r="D39" s="44" t="s">
        <v>198</v>
      </c>
      <c r="E39" s="44">
        <v>117257170.0069</v>
      </c>
      <c r="F39" s="44">
        <f t="shared" si="9"/>
        <v>-1388888.89</v>
      </c>
      <c r="G39" s="44">
        <v>30072299.261599999</v>
      </c>
      <c r="H39" s="44">
        <v>5344663.0648999996</v>
      </c>
      <c r="I39" s="44">
        <v>137419.55679999999</v>
      </c>
      <c r="J39" s="44">
        <v>4424006.6646999996</v>
      </c>
      <c r="K39" s="44">
        <v>0</v>
      </c>
      <c r="L39" s="44">
        <f t="shared" si="1"/>
        <v>4424006.6646999996</v>
      </c>
      <c r="M39" s="44">
        <v>90738270.867599994</v>
      </c>
      <c r="N39" s="49">
        <f t="shared" si="2"/>
        <v>246584940.5325</v>
      </c>
      <c r="O39" s="48"/>
      <c r="P39" s="152"/>
      <c r="Q39" s="52">
        <v>13</v>
      </c>
      <c r="R39" s="152"/>
      <c r="S39" s="44" t="s">
        <v>199</v>
      </c>
      <c r="T39" s="44">
        <v>139466220.83930001</v>
      </c>
      <c r="U39" s="44">
        <v>0</v>
      </c>
      <c r="V39" s="44">
        <v>35768131.959100001</v>
      </c>
      <c r="W39" s="44">
        <v>5696795.6682000002</v>
      </c>
      <c r="X39" s="44">
        <v>163447.4571</v>
      </c>
      <c r="Y39" s="44">
        <v>5261934.0077</v>
      </c>
      <c r="Z39" s="44">
        <v>0</v>
      </c>
      <c r="AA39" s="44">
        <f t="shared" si="10"/>
        <v>5261934.0077</v>
      </c>
      <c r="AB39" s="44">
        <v>95334685.648000002</v>
      </c>
      <c r="AC39" s="49">
        <f t="shared" si="5"/>
        <v>281691215.5794</v>
      </c>
    </row>
    <row r="40" spans="1:29" ht="24.9" customHeight="1">
      <c r="A40" s="150"/>
      <c r="B40" s="152"/>
      <c r="C40" s="40">
        <v>16</v>
      </c>
      <c r="D40" s="44" t="s">
        <v>200</v>
      </c>
      <c r="E40" s="44">
        <v>109239708.31659999</v>
      </c>
      <c r="F40" s="44">
        <f t="shared" si="9"/>
        <v>-1388888.89</v>
      </c>
      <c r="G40" s="44">
        <v>28016105.1094</v>
      </c>
      <c r="H40" s="44">
        <v>5106050.2523999996</v>
      </c>
      <c r="I40" s="44">
        <v>128023.4915</v>
      </c>
      <c r="J40" s="44">
        <v>4121515.1074999999</v>
      </c>
      <c r="K40" s="44">
        <v>0</v>
      </c>
      <c r="L40" s="44">
        <f t="shared" si="1"/>
        <v>4121515.1074999999</v>
      </c>
      <c r="M40" s="44">
        <v>86560481.326299995</v>
      </c>
      <c r="N40" s="49">
        <f t="shared" si="2"/>
        <v>231782994.71369997</v>
      </c>
      <c r="O40" s="48"/>
      <c r="P40" s="152"/>
      <c r="Q40" s="52">
        <v>14</v>
      </c>
      <c r="R40" s="152"/>
      <c r="S40" s="44" t="s">
        <v>201</v>
      </c>
      <c r="T40" s="44">
        <v>139140120.04499999</v>
      </c>
      <c r="U40" s="44">
        <v>0</v>
      </c>
      <c r="V40" s="44">
        <v>35684498.688199997</v>
      </c>
      <c r="W40" s="44">
        <v>6015190.4289999995</v>
      </c>
      <c r="X40" s="44">
        <v>163065.28320000001</v>
      </c>
      <c r="Y40" s="44">
        <v>5249630.5204999996</v>
      </c>
      <c r="Z40" s="44">
        <v>0</v>
      </c>
      <c r="AA40" s="44">
        <f t="shared" si="10"/>
        <v>5249630.5204999996</v>
      </c>
      <c r="AB40" s="44">
        <v>100909349.84010001</v>
      </c>
      <c r="AC40" s="49">
        <f t="shared" si="5"/>
        <v>287161854.80599999</v>
      </c>
    </row>
    <row r="41" spans="1:29" ht="24.9" customHeight="1">
      <c r="A41" s="150"/>
      <c r="B41" s="152"/>
      <c r="C41" s="40">
        <v>17</v>
      </c>
      <c r="D41" s="44" t="s">
        <v>202</v>
      </c>
      <c r="E41" s="44">
        <v>103816723.0712</v>
      </c>
      <c r="F41" s="44">
        <f t="shared" si="9"/>
        <v>-1388888.89</v>
      </c>
      <c r="G41" s="44">
        <v>26625302.012400001</v>
      </c>
      <c r="H41" s="44">
        <v>4694107.6267999997</v>
      </c>
      <c r="I41" s="44">
        <v>121668.02310000001</v>
      </c>
      <c r="J41" s="44">
        <v>3916910.7932000002</v>
      </c>
      <c r="K41" s="44">
        <v>0</v>
      </c>
      <c r="L41" s="44">
        <f t="shared" si="1"/>
        <v>3916910.7932000002</v>
      </c>
      <c r="M41" s="44">
        <v>79347919.793400005</v>
      </c>
      <c r="N41" s="49">
        <f t="shared" si="2"/>
        <v>217133742.43010002</v>
      </c>
      <c r="O41" s="48"/>
      <c r="P41" s="152"/>
      <c r="Q41" s="52">
        <v>15</v>
      </c>
      <c r="R41" s="152"/>
      <c r="S41" s="44" t="s">
        <v>203</v>
      </c>
      <c r="T41" s="44">
        <v>121504860.103</v>
      </c>
      <c r="U41" s="44">
        <v>0</v>
      </c>
      <c r="V41" s="44">
        <v>31161680.897999998</v>
      </c>
      <c r="W41" s="44">
        <v>5413478.6617000001</v>
      </c>
      <c r="X41" s="44">
        <v>142397.6378</v>
      </c>
      <c r="Y41" s="44">
        <v>4584268.1590999998</v>
      </c>
      <c r="Z41" s="44">
        <v>0</v>
      </c>
      <c r="AA41" s="44">
        <f t="shared" si="10"/>
        <v>4584268.1590999998</v>
      </c>
      <c r="AB41" s="44">
        <v>90374185.773399994</v>
      </c>
      <c r="AC41" s="49">
        <f t="shared" si="5"/>
        <v>253180871.23299998</v>
      </c>
    </row>
    <row r="42" spans="1:29" ht="24.9" customHeight="1">
      <c r="A42" s="150"/>
      <c r="B42" s="152"/>
      <c r="C42" s="40">
        <v>18</v>
      </c>
      <c r="D42" s="44" t="s">
        <v>204</v>
      </c>
      <c r="E42" s="44">
        <v>117607256.2236</v>
      </c>
      <c r="F42" s="44">
        <f t="shared" si="9"/>
        <v>-1388888.89</v>
      </c>
      <c r="G42" s="44">
        <v>30162083.941500001</v>
      </c>
      <c r="H42" s="44">
        <v>5323070.95</v>
      </c>
      <c r="I42" s="44">
        <v>137829.84039999999</v>
      </c>
      <c r="J42" s="44">
        <v>4437215.1001000004</v>
      </c>
      <c r="K42" s="44">
        <v>0</v>
      </c>
      <c r="L42" s="44">
        <f t="shared" si="1"/>
        <v>4437215.1001000004</v>
      </c>
      <c r="M42" s="44">
        <v>90360221.965399995</v>
      </c>
      <c r="N42" s="49">
        <f t="shared" si="2"/>
        <v>246638789.13099998</v>
      </c>
      <c r="O42" s="48"/>
      <c r="P42" s="152"/>
      <c r="Q42" s="52">
        <v>16</v>
      </c>
      <c r="R42" s="152"/>
      <c r="S42" s="44" t="s">
        <v>205</v>
      </c>
      <c r="T42" s="44">
        <v>136884374.48640001</v>
      </c>
      <c r="U42" s="44">
        <v>0</v>
      </c>
      <c r="V42" s="44">
        <v>35105980.074000001</v>
      </c>
      <c r="W42" s="44">
        <v>5413424.7622999996</v>
      </c>
      <c r="X42" s="44">
        <v>160421.6618</v>
      </c>
      <c r="Y42" s="44">
        <v>5164523.2867000001</v>
      </c>
      <c r="Z42" s="44">
        <v>0</v>
      </c>
      <c r="AA42" s="44">
        <f t="shared" si="10"/>
        <v>5164523.2867000001</v>
      </c>
      <c r="AB42" s="44">
        <v>90373242.066699997</v>
      </c>
      <c r="AC42" s="49">
        <f t="shared" si="5"/>
        <v>273101966.33790004</v>
      </c>
    </row>
    <row r="43" spans="1:29" ht="24.9" customHeight="1">
      <c r="A43" s="150"/>
      <c r="B43" s="152"/>
      <c r="C43" s="40">
        <v>19</v>
      </c>
      <c r="D43" s="44" t="s">
        <v>206</v>
      </c>
      <c r="E43" s="44">
        <v>148034359.465</v>
      </c>
      <c r="F43" s="44">
        <f t="shared" si="9"/>
        <v>-1388888.89</v>
      </c>
      <c r="G43" s="44">
        <v>37965555.185800001</v>
      </c>
      <c r="H43" s="44">
        <v>5793375.8870999999</v>
      </c>
      <c r="I43" s="44">
        <v>173488.8884</v>
      </c>
      <c r="J43" s="44">
        <v>5585202.1061000004</v>
      </c>
      <c r="K43" s="44">
        <v>0</v>
      </c>
      <c r="L43" s="44">
        <f t="shared" si="1"/>
        <v>5585202.1061000004</v>
      </c>
      <c r="M43" s="44">
        <v>98594629.1083</v>
      </c>
      <c r="N43" s="49">
        <f t="shared" si="2"/>
        <v>294757721.7507</v>
      </c>
      <c r="O43" s="48"/>
      <c r="P43" s="152"/>
      <c r="Q43" s="52">
        <v>17</v>
      </c>
      <c r="R43" s="152"/>
      <c r="S43" s="44" t="s">
        <v>207</v>
      </c>
      <c r="T43" s="44">
        <v>141303847.58160001</v>
      </c>
      <c r="U43" s="44">
        <v>0</v>
      </c>
      <c r="V43" s="44">
        <v>36239417.948100001</v>
      </c>
      <c r="W43" s="44">
        <v>5770627.1184999999</v>
      </c>
      <c r="X43" s="44">
        <v>165601.06400000001</v>
      </c>
      <c r="Y43" s="44">
        <v>5331265.9977000002</v>
      </c>
      <c r="Z43" s="44">
        <v>0</v>
      </c>
      <c r="AA43" s="44">
        <f t="shared" si="10"/>
        <v>5331265.9977000002</v>
      </c>
      <c r="AB43" s="44">
        <v>96627375.079600006</v>
      </c>
      <c r="AC43" s="49">
        <f t="shared" si="5"/>
        <v>285438134.7895</v>
      </c>
    </row>
    <row r="44" spans="1:29" ht="24.9" customHeight="1">
      <c r="A44" s="150"/>
      <c r="B44" s="152"/>
      <c r="C44" s="40">
        <v>20</v>
      </c>
      <c r="D44" s="44" t="s">
        <v>208</v>
      </c>
      <c r="E44" s="44">
        <v>126833006.1866</v>
      </c>
      <c r="F44" s="44">
        <f t="shared" si="9"/>
        <v>-1388888.89</v>
      </c>
      <c r="G44" s="44">
        <v>32528161.118500002</v>
      </c>
      <c r="H44" s="44">
        <v>4277109.2339000003</v>
      </c>
      <c r="I44" s="44">
        <v>148641.95929999999</v>
      </c>
      <c r="J44" s="44">
        <v>4785294.2779999999</v>
      </c>
      <c r="K44" s="44">
        <v>0</v>
      </c>
      <c r="L44" s="44">
        <f t="shared" si="1"/>
        <v>4785294.2779999999</v>
      </c>
      <c r="M44" s="44">
        <v>72046838.572500005</v>
      </c>
      <c r="N44" s="49">
        <f t="shared" si="2"/>
        <v>239230162.45880002</v>
      </c>
      <c r="O44" s="48"/>
      <c r="P44" s="152"/>
      <c r="Q44" s="52">
        <v>18</v>
      </c>
      <c r="R44" s="152"/>
      <c r="S44" s="44" t="s">
        <v>209</v>
      </c>
      <c r="T44" s="44">
        <v>135266631.3928</v>
      </c>
      <c r="U44" s="44">
        <v>0</v>
      </c>
      <c r="V44" s="44">
        <v>34691086.4309</v>
      </c>
      <c r="W44" s="44">
        <v>5571382.4556</v>
      </c>
      <c r="X44" s="44">
        <v>158525.7476</v>
      </c>
      <c r="Y44" s="44">
        <v>5103487.3070999999</v>
      </c>
      <c r="Z44" s="44">
        <v>0</v>
      </c>
      <c r="AA44" s="44">
        <f t="shared" si="10"/>
        <v>5103487.3070999999</v>
      </c>
      <c r="AB44" s="44">
        <v>93138868.908800006</v>
      </c>
      <c r="AC44" s="49">
        <f t="shared" si="5"/>
        <v>273929982.2428</v>
      </c>
    </row>
    <row r="45" spans="1:29" ht="24.9" customHeight="1">
      <c r="A45" s="150"/>
      <c r="B45" s="152"/>
      <c r="C45" s="46">
        <v>21</v>
      </c>
      <c r="D45" s="44" t="s">
        <v>210</v>
      </c>
      <c r="E45" s="44">
        <v>122910752.01989999</v>
      </c>
      <c r="F45" s="44">
        <f t="shared" si="9"/>
        <v>-1388888.89</v>
      </c>
      <c r="G45" s="44">
        <v>31522242.238899998</v>
      </c>
      <c r="H45" s="44">
        <v>5813965.4724000003</v>
      </c>
      <c r="I45" s="44">
        <v>144045.27299999999</v>
      </c>
      <c r="J45" s="44">
        <v>4637311.1859999998</v>
      </c>
      <c r="K45" s="44">
        <v>0</v>
      </c>
      <c r="L45" s="44">
        <f t="shared" si="1"/>
        <v>4637311.1859999998</v>
      </c>
      <c r="M45" s="44">
        <v>98955125.066</v>
      </c>
      <c r="N45" s="49">
        <f t="shared" si="2"/>
        <v>262594552.36619997</v>
      </c>
      <c r="O45" s="48"/>
      <c r="P45" s="152"/>
      <c r="Q45" s="52">
        <v>19</v>
      </c>
      <c r="R45" s="152"/>
      <c r="S45" s="44" t="s">
        <v>211</v>
      </c>
      <c r="T45" s="44">
        <v>148335289.82699999</v>
      </c>
      <c r="U45" s="44">
        <v>0</v>
      </c>
      <c r="V45" s="44">
        <v>38042733.134999998</v>
      </c>
      <c r="W45" s="44">
        <v>6232599.2024999997</v>
      </c>
      <c r="X45" s="44">
        <v>173841.5637</v>
      </c>
      <c r="Y45" s="44">
        <v>5596555.9357000003</v>
      </c>
      <c r="Z45" s="44">
        <v>0</v>
      </c>
      <c r="AA45" s="44">
        <f t="shared" si="10"/>
        <v>5596555.9357000003</v>
      </c>
      <c r="AB45" s="44">
        <v>104715885.1674</v>
      </c>
      <c r="AC45" s="49">
        <f t="shared" si="5"/>
        <v>303096904.83129996</v>
      </c>
    </row>
    <row r="46" spans="1:29" ht="24.9" customHeight="1">
      <c r="A46" s="40"/>
      <c r="B46" s="147" t="s">
        <v>212</v>
      </c>
      <c r="C46" s="147"/>
      <c r="D46" s="45"/>
      <c r="E46" s="45">
        <f>SUM(E25:E45)</f>
        <v>2601054136.2627006</v>
      </c>
      <c r="F46" s="45">
        <f t="shared" ref="F46:N46" si="11">SUM(F25:F45)</f>
        <v>-29166666.690000005</v>
      </c>
      <c r="G46" s="45">
        <f t="shared" si="11"/>
        <v>667077999.38079977</v>
      </c>
      <c r="H46" s="45">
        <f t="shared" si="11"/>
        <v>112190374.27779998</v>
      </c>
      <c r="I46" s="45">
        <f t="shared" si="11"/>
        <v>3048305.7593999999</v>
      </c>
      <c r="J46" s="45">
        <f t="shared" si="11"/>
        <v>98135413.241599992</v>
      </c>
      <c r="K46" s="45">
        <f t="shared" si="11"/>
        <v>0</v>
      </c>
      <c r="L46" s="45">
        <f t="shared" si="11"/>
        <v>98135413.241599992</v>
      </c>
      <c r="M46" s="45">
        <f t="shared" si="11"/>
        <v>1904671150.1732998</v>
      </c>
      <c r="N46" s="50">
        <f t="shared" si="11"/>
        <v>5357010712.4055996</v>
      </c>
      <c r="O46" s="48"/>
      <c r="P46" s="152"/>
      <c r="Q46" s="52">
        <v>20</v>
      </c>
      <c r="R46" s="152"/>
      <c r="S46" s="44" t="s">
        <v>213</v>
      </c>
      <c r="T46" s="44">
        <v>118122727.6523</v>
      </c>
      <c r="U46" s="44">
        <v>0</v>
      </c>
      <c r="V46" s="44">
        <v>30294284.054000001</v>
      </c>
      <c r="W46" s="44">
        <v>5216001.9003999997</v>
      </c>
      <c r="X46" s="44">
        <v>138433.9472</v>
      </c>
      <c r="Y46" s="44">
        <v>4456663.3695999999</v>
      </c>
      <c r="Z46" s="44">
        <v>0</v>
      </c>
      <c r="AA46" s="44">
        <f t="shared" si="10"/>
        <v>4456663.3695999999</v>
      </c>
      <c r="AB46" s="44">
        <v>86916633.1822</v>
      </c>
      <c r="AC46" s="49">
        <f t="shared" si="5"/>
        <v>245144744.10570002</v>
      </c>
    </row>
    <row r="47" spans="1:29" ht="24.9" customHeight="1">
      <c r="A47" s="150">
        <v>3</v>
      </c>
      <c r="B47" s="151" t="s">
        <v>214</v>
      </c>
      <c r="C47" s="47">
        <v>1</v>
      </c>
      <c r="D47" s="44" t="s">
        <v>215</v>
      </c>
      <c r="E47" s="44">
        <v>118023378.3439</v>
      </c>
      <c r="F47" s="44">
        <v>0</v>
      </c>
      <c r="G47" s="44">
        <v>30268804.485100001</v>
      </c>
      <c r="H47" s="44">
        <v>5165823.8679999998</v>
      </c>
      <c r="I47" s="44">
        <v>138317.5148</v>
      </c>
      <c r="J47" s="44">
        <v>4452915.0103000002</v>
      </c>
      <c r="K47" s="44">
        <f>J47/2</f>
        <v>2226457.5051500001</v>
      </c>
      <c r="L47" s="44">
        <f>J47-K47</f>
        <v>2226457.5051500001</v>
      </c>
      <c r="M47" s="44">
        <v>86921556.740600005</v>
      </c>
      <c r="N47" s="49">
        <f t="shared" si="2"/>
        <v>242744338.45754999</v>
      </c>
      <c r="O47" s="48"/>
      <c r="P47" s="152"/>
      <c r="Q47" s="52">
        <v>21</v>
      </c>
      <c r="R47" s="152"/>
      <c r="S47" s="44" t="s">
        <v>107</v>
      </c>
      <c r="T47" s="44">
        <v>162686214.38620001</v>
      </c>
      <c r="U47" s="44">
        <v>0</v>
      </c>
      <c r="V47" s="44">
        <v>41723235.555399999</v>
      </c>
      <c r="W47" s="44">
        <v>7016512.6303000003</v>
      </c>
      <c r="X47" s="44">
        <v>190660.1317</v>
      </c>
      <c r="Y47" s="44">
        <v>6138003.3022999996</v>
      </c>
      <c r="Z47" s="44">
        <v>0</v>
      </c>
      <c r="AA47" s="44">
        <f t="shared" si="10"/>
        <v>6138003.3022999996</v>
      </c>
      <c r="AB47" s="44">
        <v>118441155.3478</v>
      </c>
      <c r="AC47" s="49">
        <f t="shared" si="5"/>
        <v>336195781.35370004</v>
      </c>
    </row>
    <row r="48" spans="1:29" ht="24.9" customHeight="1">
      <c r="A48" s="150"/>
      <c r="B48" s="152"/>
      <c r="C48" s="40">
        <v>2</v>
      </c>
      <c r="D48" s="44" t="s">
        <v>216</v>
      </c>
      <c r="E48" s="44">
        <v>92152474.361699998</v>
      </c>
      <c r="F48" s="44">
        <v>0</v>
      </c>
      <c r="G48" s="44">
        <v>23633836.519699998</v>
      </c>
      <c r="H48" s="44">
        <v>4319096.0350000001</v>
      </c>
      <c r="I48" s="44">
        <v>107998.10520000001</v>
      </c>
      <c r="J48" s="44">
        <v>3476829.2697000001</v>
      </c>
      <c r="K48" s="44">
        <f t="shared" ref="K48:K77" si="12">J48/2</f>
        <v>1738414.63485</v>
      </c>
      <c r="L48" s="44">
        <f t="shared" ref="L48:L77" si="13">J48-K48</f>
        <v>1738414.63485</v>
      </c>
      <c r="M48" s="44">
        <v>72096490.777199998</v>
      </c>
      <c r="N48" s="49">
        <f t="shared" si="2"/>
        <v>194048310.43364996</v>
      </c>
      <c r="O48" s="48"/>
      <c r="P48" s="152"/>
      <c r="Q48" s="52">
        <v>22</v>
      </c>
      <c r="R48" s="152"/>
      <c r="S48" s="44" t="s">
        <v>217</v>
      </c>
      <c r="T48" s="44">
        <v>114473013.0265</v>
      </c>
      <c r="U48" s="44">
        <v>0</v>
      </c>
      <c r="V48" s="44">
        <v>29358261.886300001</v>
      </c>
      <c r="W48" s="44">
        <v>4851070.3646999998</v>
      </c>
      <c r="X48" s="44">
        <v>134156.6637</v>
      </c>
      <c r="Y48" s="44">
        <v>4318962.9473000001</v>
      </c>
      <c r="Z48" s="44">
        <v>0</v>
      </c>
      <c r="AA48" s="44">
        <f t="shared" si="10"/>
        <v>4318962.9473000001</v>
      </c>
      <c r="AB48" s="44">
        <v>80527172.629199997</v>
      </c>
      <c r="AC48" s="49">
        <f t="shared" si="5"/>
        <v>233662637.51770002</v>
      </c>
    </row>
    <row r="49" spans="1:29" ht="24.9" customHeight="1">
      <c r="A49" s="150"/>
      <c r="B49" s="152"/>
      <c r="C49" s="40">
        <v>3</v>
      </c>
      <c r="D49" s="44" t="s">
        <v>218</v>
      </c>
      <c r="E49" s="44">
        <v>121667372.62190001</v>
      </c>
      <c r="F49" s="44">
        <v>0</v>
      </c>
      <c r="G49" s="44">
        <v>31203359.586800002</v>
      </c>
      <c r="H49" s="44">
        <v>5526594.3669999996</v>
      </c>
      <c r="I49" s="44">
        <v>142588.0944</v>
      </c>
      <c r="J49" s="44">
        <v>4590399.6091</v>
      </c>
      <c r="K49" s="44">
        <f t="shared" si="12"/>
        <v>2295199.80455</v>
      </c>
      <c r="L49" s="44">
        <f t="shared" si="13"/>
        <v>2295199.80455</v>
      </c>
      <c r="M49" s="44">
        <v>93238163.136800006</v>
      </c>
      <c r="N49" s="49">
        <f t="shared" si="2"/>
        <v>254073277.61145002</v>
      </c>
      <c r="O49" s="48"/>
      <c r="P49" s="152"/>
      <c r="Q49" s="52">
        <v>23</v>
      </c>
      <c r="R49" s="152"/>
      <c r="S49" s="44" t="s">
        <v>219</v>
      </c>
      <c r="T49" s="44">
        <v>108146651.8973</v>
      </c>
      <c r="U49" s="44">
        <v>0</v>
      </c>
      <c r="V49" s="44">
        <v>27735774.962000001</v>
      </c>
      <c r="W49" s="44">
        <v>4653647.5027999999</v>
      </c>
      <c r="X49" s="44">
        <v>126742.48390000001</v>
      </c>
      <c r="Y49" s="44">
        <v>4080275.0803</v>
      </c>
      <c r="Z49" s="44">
        <v>0</v>
      </c>
      <c r="AA49" s="44">
        <f t="shared" si="10"/>
        <v>4080275.0803</v>
      </c>
      <c r="AB49" s="44">
        <v>77070563.744599998</v>
      </c>
      <c r="AC49" s="49">
        <f t="shared" si="5"/>
        <v>221813655.67090002</v>
      </c>
    </row>
    <row r="50" spans="1:29" ht="24.9" customHeight="1">
      <c r="A50" s="150"/>
      <c r="B50" s="152"/>
      <c r="C50" s="40">
        <v>4</v>
      </c>
      <c r="D50" s="44" t="s">
        <v>220</v>
      </c>
      <c r="E50" s="44">
        <v>93271860.482600003</v>
      </c>
      <c r="F50" s="44">
        <v>0</v>
      </c>
      <c r="G50" s="44">
        <v>23920919.300299998</v>
      </c>
      <c r="H50" s="44">
        <v>4470575.0158000002</v>
      </c>
      <c r="I50" s="44">
        <v>109309.97</v>
      </c>
      <c r="J50" s="44">
        <v>3519062.6926000002</v>
      </c>
      <c r="K50" s="44">
        <f t="shared" si="12"/>
        <v>1759531.3463000001</v>
      </c>
      <c r="L50" s="44">
        <f t="shared" si="13"/>
        <v>1759531.3463000001</v>
      </c>
      <c r="M50" s="44">
        <v>74748684.074499995</v>
      </c>
      <c r="N50" s="49">
        <f t="shared" si="2"/>
        <v>198280880.1895</v>
      </c>
      <c r="O50" s="48"/>
      <c r="P50" s="152"/>
      <c r="Q50" s="52">
        <v>24</v>
      </c>
      <c r="R50" s="152"/>
      <c r="S50" s="44" t="s">
        <v>221</v>
      </c>
      <c r="T50" s="44">
        <v>131558781.0352</v>
      </c>
      <c r="U50" s="44">
        <v>0</v>
      </c>
      <c r="V50" s="44">
        <v>33740154.512900002</v>
      </c>
      <c r="W50" s="44">
        <v>5752236.6301999995</v>
      </c>
      <c r="X50" s="44">
        <v>154180.33180000001</v>
      </c>
      <c r="Y50" s="44">
        <v>4963593.4764999999</v>
      </c>
      <c r="Z50" s="44">
        <v>0</v>
      </c>
      <c r="AA50" s="44">
        <f t="shared" si="10"/>
        <v>4963593.4764999999</v>
      </c>
      <c r="AB50" s="44">
        <v>96305382.355100006</v>
      </c>
      <c r="AC50" s="49">
        <f t="shared" si="5"/>
        <v>272474328.34170002</v>
      </c>
    </row>
    <row r="51" spans="1:29" ht="24.9" customHeight="1">
      <c r="A51" s="150"/>
      <c r="B51" s="152"/>
      <c r="C51" s="40">
        <v>5</v>
      </c>
      <c r="D51" s="44" t="s">
        <v>222</v>
      </c>
      <c r="E51" s="44">
        <v>125342064.75830001</v>
      </c>
      <c r="F51" s="44">
        <v>0</v>
      </c>
      <c r="G51" s="44">
        <v>32145787.598700002</v>
      </c>
      <c r="H51" s="44">
        <v>5743388.6869000001</v>
      </c>
      <c r="I51" s="44">
        <v>146894.65040000001</v>
      </c>
      <c r="J51" s="44">
        <v>4729042.4101999998</v>
      </c>
      <c r="K51" s="44">
        <f t="shared" si="12"/>
        <v>2364521.2050999999</v>
      </c>
      <c r="L51" s="44">
        <f t="shared" si="13"/>
        <v>2364521.2050999999</v>
      </c>
      <c r="M51" s="44">
        <v>97033940.207699999</v>
      </c>
      <c r="N51" s="49">
        <f t="shared" si="2"/>
        <v>262776597.10710001</v>
      </c>
      <c r="O51" s="48"/>
      <c r="P51" s="152"/>
      <c r="Q51" s="52">
        <v>25</v>
      </c>
      <c r="R51" s="152"/>
      <c r="S51" s="44" t="s">
        <v>223</v>
      </c>
      <c r="T51" s="44">
        <v>130916785.095</v>
      </c>
      <c r="U51" s="44">
        <v>0</v>
      </c>
      <c r="V51" s="44">
        <v>33575505.357299998</v>
      </c>
      <c r="W51" s="44">
        <v>5555417.4419999998</v>
      </c>
      <c r="X51" s="44">
        <v>153427.94469999999</v>
      </c>
      <c r="Y51" s="44">
        <v>4939371.5519000003</v>
      </c>
      <c r="Z51" s="44">
        <v>0</v>
      </c>
      <c r="AA51" s="44">
        <f t="shared" si="10"/>
        <v>4939371.5519000003</v>
      </c>
      <c r="AB51" s="44">
        <v>92859342.985499993</v>
      </c>
      <c r="AC51" s="49">
        <f t="shared" si="5"/>
        <v>267999850.37639999</v>
      </c>
    </row>
    <row r="52" spans="1:29" ht="24.9" customHeight="1">
      <c r="A52" s="150"/>
      <c r="B52" s="152"/>
      <c r="C52" s="40">
        <v>6</v>
      </c>
      <c r="D52" s="44" t="s">
        <v>224</v>
      </c>
      <c r="E52" s="44">
        <v>109249728.8406</v>
      </c>
      <c r="F52" s="44">
        <v>0</v>
      </c>
      <c r="G52" s="44">
        <v>28018675.017900001</v>
      </c>
      <c r="H52" s="44">
        <v>4802843.4919999996</v>
      </c>
      <c r="I52" s="44">
        <v>128035.235</v>
      </c>
      <c r="J52" s="44">
        <v>4121893.1727999998</v>
      </c>
      <c r="K52" s="44">
        <f t="shared" si="12"/>
        <v>2060946.5863999999</v>
      </c>
      <c r="L52" s="44">
        <f t="shared" si="13"/>
        <v>2060946.5863999999</v>
      </c>
      <c r="M52" s="44">
        <v>80566258.370000005</v>
      </c>
      <c r="N52" s="49">
        <f t="shared" si="2"/>
        <v>224826487.54190004</v>
      </c>
      <c r="O52" s="48"/>
      <c r="P52" s="152"/>
      <c r="Q52" s="52">
        <v>26</v>
      </c>
      <c r="R52" s="152"/>
      <c r="S52" s="44" t="s">
        <v>225</v>
      </c>
      <c r="T52" s="44">
        <v>124183978.8805</v>
      </c>
      <c r="U52" s="44">
        <v>0</v>
      </c>
      <c r="V52" s="44">
        <v>31848779.704999998</v>
      </c>
      <c r="W52" s="44">
        <v>5491233.9911000002</v>
      </c>
      <c r="X52" s="44">
        <v>145537.43150000001</v>
      </c>
      <c r="Y52" s="44">
        <v>4685348.8805</v>
      </c>
      <c r="Z52" s="44">
        <v>0</v>
      </c>
      <c r="AA52" s="44">
        <f t="shared" si="10"/>
        <v>4685348.8805</v>
      </c>
      <c r="AB52" s="44">
        <v>91735577.052499995</v>
      </c>
      <c r="AC52" s="49">
        <f t="shared" si="5"/>
        <v>258090455.9411</v>
      </c>
    </row>
    <row r="53" spans="1:29" ht="24.9" customHeight="1">
      <c r="A53" s="150"/>
      <c r="B53" s="152"/>
      <c r="C53" s="40">
        <v>7</v>
      </c>
      <c r="D53" s="44" t="s">
        <v>226</v>
      </c>
      <c r="E53" s="44">
        <v>123908219.9799</v>
      </c>
      <c r="F53" s="44">
        <v>0</v>
      </c>
      <c r="G53" s="44">
        <v>31778057.341699999</v>
      </c>
      <c r="H53" s="44">
        <v>5491311.7948000003</v>
      </c>
      <c r="I53" s="44">
        <v>145214.25570000001</v>
      </c>
      <c r="J53" s="44">
        <v>4674944.7473999998</v>
      </c>
      <c r="K53" s="44">
        <f t="shared" si="12"/>
        <v>2337472.3736999999</v>
      </c>
      <c r="L53" s="44">
        <f t="shared" si="13"/>
        <v>2337472.3736999999</v>
      </c>
      <c r="M53" s="44">
        <v>92620412.733899996</v>
      </c>
      <c r="N53" s="49">
        <f t="shared" si="2"/>
        <v>256280688.47969997</v>
      </c>
      <c r="O53" s="48"/>
      <c r="P53" s="152"/>
      <c r="Q53" s="52">
        <v>27</v>
      </c>
      <c r="R53" s="152"/>
      <c r="S53" s="44" t="s">
        <v>227</v>
      </c>
      <c r="T53" s="44">
        <v>126792124.72660001</v>
      </c>
      <c r="U53" s="44">
        <v>0</v>
      </c>
      <c r="V53" s="44">
        <v>32517676.476100001</v>
      </c>
      <c r="W53" s="44">
        <v>5449925.4617999997</v>
      </c>
      <c r="X53" s="44">
        <v>148594.0484</v>
      </c>
      <c r="Y53" s="44">
        <v>4783751.8574999999</v>
      </c>
      <c r="Z53" s="44">
        <v>0</v>
      </c>
      <c r="AA53" s="44">
        <f t="shared" si="10"/>
        <v>4783751.8574999999</v>
      </c>
      <c r="AB53" s="44">
        <v>91012320.240999997</v>
      </c>
      <c r="AC53" s="49">
        <f t="shared" si="5"/>
        <v>260704392.81140003</v>
      </c>
    </row>
    <row r="54" spans="1:29" ht="24.9" customHeight="1">
      <c r="A54" s="150"/>
      <c r="B54" s="152"/>
      <c r="C54" s="40">
        <v>8</v>
      </c>
      <c r="D54" s="44" t="s">
        <v>228</v>
      </c>
      <c r="E54" s="44">
        <v>99281344.574499995</v>
      </c>
      <c r="F54" s="44">
        <v>0</v>
      </c>
      <c r="G54" s="44">
        <v>25462138.5196</v>
      </c>
      <c r="H54" s="44">
        <v>4479037.2275999999</v>
      </c>
      <c r="I54" s="44">
        <v>116352.7856</v>
      </c>
      <c r="J54" s="44">
        <v>3745795.0764000001</v>
      </c>
      <c r="K54" s="44">
        <f t="shared" si="12"/>
        <v>1872897.5382000001</v>
      </c>
      <c r="L54" s="44">
        <f t="shared" si="13"/>
        <v>1872897.5382000001</v>
      </c>
      <c r="M54" s="44">
        <v>74896846.025700003</v>
      </c>
      <c r="N54" s="49">
        <f t="shared" si="2"/>
        <v>206108616.67120001</v>
      </c>
      <c r="O54" s="48"/>
      <c r="P54" s="152"/>
      <c r="Q54" s="52">
        <v>28</v>
      </c>
      <c r="R54" s="152"/>
      <c r="S54" s="44" t="s">
        <v>229</v>
      </c>
      <c r="T54" s="44">
        <v>106798855.45379999</v>
      </c>
      <c r="U54" s="44">
        <v>0</v>
      </c>
      <c r="V54" s="44">
        <v>27390113.046500001</v>
      </c>
      <c r="W54" s="44">
        <v>4826750.9382999996</v>
      </c>
      <c r="X54" s="44">
        <v>125162.9336</v>
      </c>
      <c r="Y54" s="44">
        <v>4029423.943</v>
      </c>
      <c r="Z54" s="44">
        <v>0</v>
      </c>
      <c r="AA54" s="44">
        <f t="shared" si="10"/>
        <v>4029423.943</v>
      </c>
      <c r="AB54" s="44">
        <v>80101372.168099999</v>
      </c>
      <c r="AC54" s="49">
        <f t="shared" si="5"/>
        <v>223271678.4833</v>
      </c>
    </row>
    <row r="55" spans="1:29" ht="24.9" customHeight="1">
      <c r="A55" s="150"/>
      <c r="B55" s="152"/>
      <c r="C55" s="40">
        <v>9</v>
      </c>
      <c r="D55" s="44" t="s">
        <v>230</v>
      </c>
      <c r="E55" s="44">
        <v>115219435.5862</v>
      </c>
      <c r="F55" s="44">
        <v>0</v>
      </c>
      <c r="G55" s="44">
        <v>29549692.7608</v>
      </c>
      <c r="H55" s="44">
        <v>5144382.6715000002</v>
      </c>
      <c r="I55" s="44">
        <v>135031.43369999999</v>
      </c>
      <c r="J55" s="44">
        <v>4347124.7933999998</v>
      </c>
      <c r="K55" s="44">
        <f t="shared" si="12"/>
        <v>2173562.3966999999</v>
      </c>
      <c r="L55" s="44">
        <f t="shared" si="13"/>
        <v>2173562.3966999999</v>
      </c>
      <c r="M55" s="44">
        <v>86546150.217099994</v>
      </c>
      <c r="N55" s="49">
        <f t="shared" si="2"/>
        <v>238768255.06599998</v>
      </c>
      <c r="O55" s="48"/>
      <c r="P55" s="152"/>
      <c r="Q55" s="52">
        <v>29</v>
      </c>
      <c r="R55" s="152"/>
      <c r="S55" s="44" t="s">
        <v>231</v>
      </c>
      <c r="T55" s="44">
        <v>127791587.4448</v>
      </c>
      <c r="U55" s="44">
        <v>0</v>
      </c>
      <c r="V55" s="44">
        <v>32774003.1635</v>
      </c>
      <c r="W55" s="44">
        <v>5434618.0213000001</v>
      </c>
      <c r="X55" s="44">
        <v>149765.3688</v>
      </c>
      <c r="Y55" s="44">
        <v>4821460.6793</v>
      </c>
      <c r="Z55" s="44">
        <v>0</v>
      </c>
      <c r="AA55" s="44">
        <f t="shared" si="10"/>
        <v>4821460.6793</v>
      </c>
      <c r="AB55" s="44">
        <v>90744307.539399996</v>
      </c>
      <c r="AC55" s="49">
        <f t="shared" si="5"/>
        <v>261715742.21710002</v>
      </c>
    </row>
    <row r="56" spans="1:29" ht="24.9" customHeight="1">
      <c r="A56" s="150"/>
      <c r="B56" s="152"/>
      <c r="C56" s="40">
        <v>10</v>
      </c>
      <c r="D56" s="44" t="s">
        <v>232</v>
      </c>
      <c r="E56" s="44">
        <v>125353411.8503</v>
      </c>
      <c r="F56" s="44">
        <v>0</v>
      </c>
      <c r="G56" s="44">
        <v>32148697.7249</v>
      </c>
      <c r="H56" s="44">
        <v>5710747.1871999996</v>
      </c>
      <c r="I56" s="44">
        <v>146907.9485</v>
      </c>
      <c r="J56" s="44">
        <v>4729470.5257000001</v>
      </c>
      <c r="K56" s="44">
        <f t="shared" si="12"/>
        <v>2364735.2628500001</v>
      </c>
      <c r="L56" s="44">
        <f t="shared" si="13"/>
        <v>2364735.2628500001</v>
      </c>
      <c r="M56" s="44">
        <v>96462431.432899997</v>
      </c>
      <c r="N56" s="49">
        <f t="shared" si="2"/>
        <v>262186931.40665001</v>
      </c>
      <c r="O56" s="48"/>
      <c r="P56" s="152"/>
      <c r="Q56" s="52">
        <v>30</v>
      </c>
      <c r="R56" s="152"/>
      <c r="S56" s="44" t="s">
        <v>233</v>
      </c>
      <c r="T56" s="44">
        <v>115275703.5416</v>
      </c>
      <c r="U56" s="44">
        <v>0</v>
      </c>
      <c r="V56" s="44">
        <v>29564123.492699999</v>
      </c>
      <c r="W56" s="44">
        <v>5240903.4408</v>
      </c>
      <c r="X56" s="44">
        <v>135097.3769</v>
      </c>
      <c r="Y56" s="44">
        <v>4349247.7323000003</v>
      </c>
      <c r="Z56" s="44">
        <v>0</v>
      </c>
      <c r="AA56" s="44">
        <f t="shared" si="10"/>
        <v>4349247.7323000003</v>
      </c>
      <c r="AB56" s="44">
        <v>87352625.675500005</v>
      </c>
      <c r="AC56" s="49">
        <f t="shared" si="5"/>
        <v>241917701.25980002</v>
      </c>
    </row>
    <row r="57" spans="1:29" ht="24.9" customHeight="1">
      <c r="A57" s="150"/>
      <c r="B57" s="152"/>
      <c r="C57" s="40">
        <v>11</v>
      </c>
      <c r="D57" s="44" t="s">
        <v>234</v>
      </c>
      <c r="E57" s="44">
        <v>96475456.880700007</v>
      </c>
      <c r="F57" s="44">
        <v>0</v>
      </c>
      <c r="G57" s="44">
        <v>24742527.988200001</v>
      </c>
      <c r="H57" s="44">
        <v>4452723.5219000001</v>
      </c>
      <c r="I57" s="44">
        <v>113064.4252</v>
      </c>
      <c r="J57" s="44">
        <v>3639931.4788000002</v>
      </c>
      <c r="K57" s="44">
        <f t="shared" si="12"/>
        <v>1819965.7394000001</v>
      </c>
      <c r="L57" s="44">
        <f t="shared" si="13"/>
        <v>1819965.7394000001</v>
      </c>
      <c r="M57" s="44">
        <v>74436128.416899994</v>
      </c>
      <c r="N57" s="49">
        <f t="shared" si="2"/>
        <v>202039866.97229999</v>
      </c>
      <c r="O57" s="48"/>
      <c r="P57" s="152"/>
      <c r="Q57" s="52">
        <v>31</v>
      </c>
      <c r="R57" s="152"/>
      <c r="S57" s="44" t="s">
        <v>235</v>
      </c>
      <c r="T57" s="44">
        <v>119435734.07879999</v>
      </c>
      <c r="U57" s="44">
        <v>0</v>
      </c>
      <c r="V57" s="44">
        <v>30631023.5658</v>
      </c>
      <c r="W57" s="44">
        <v>5050164.1091999998</v>
      </c>
      <c r="X57" s="44">
        <v>139972.72519999999</v>
      </c>
      <c r="Y57" s="44">
        <v>4506201.9112</v>
      </c>
      <c r="Z57" s="44">
        <v>0</v>
      </c>
      <c r="AA57" s="44">
        <f t="shared" si="10"/>
        <v>4506201.9112</v>
      </c>
      <c r="AB57" s="44">
        <v>84013036.421299994</v>
      </c>
      <c r="AC57" s="49">
        <f t="shared" si="5"/>
        <v>243776132.81149998</v>
      </c>
    </row>
    <row r="58" spans="1:29" ht="24.9" customHeight="1">
      <c r="A58" s="150"/>
      <c r="B58" s="152"/>
      <c r="C58" s="40">
        <v>12</v>
      </c>
      <c r="D58" s="44" t="s">
        <v>236</v>
      </c>
      <c r="E58" s="44">
        <v>114113129.47319999</v>
      </c>
      <c r="F58" s="44">
        <v>0</v>
      </c>
      <c r="G58" s="44">
        <v>29265964.537599999</v>
      </c>
      <c r="H58" s="44">
        <v>5088359.5954999998</v>
      </c>
      <c r="I58" s="44">
        <v>133734.89809999999</v>
      </c>
      <c r="J58" s="44">
        <v>4305384.8672000002</v>
      </c>
      <c r="K58" s="44">
        <f t="shared" si="12"/>
        <v>2152692.4336000001</v>
      </c>
      <c r="L58" s="44">
        <f t="shared" si="13"/>
        <v>2152692.4336000001</v>
      </c>
      <c r="M58" s="44">
        <v>85565261.477799997</v>
      </c>
      <c r="N58" s="49">
        <f t="shared" si="2"/>
        <v>236319142.41579998</v>
      </c>
      <c r="O58" s="48"/>
      <c r="P58" s="152"/>
      <c r="Q58" s="52">
        <v>32</v>
      </c>
      <c r="R58" s="152"/>
      <c r="S58" s="44" t="s">
        <v>237</v>
      </c>
      <c r="T58" s="44">
        <v>128152090.8339</v>
      </c>
      <c r="U58" s="44">
        <v>0</v>
      </c>
      <c r="V58" s="44">
        <v>32866459.4782</v>
      </c>
      <c r="W58" s="44">
        <v>5564677.3655000003</v>
      </c>
      <c r="X58" s="44">
        <v>150187.86079999999</v>
      </c>
      <c r="Y58" s="44">
        <v>4835062.1451000003</v>
      </c>
      <c r="Z58" s="44">
        <v>0</v>
      </c>
      <c r="AA58" s="44">
        <f t="shared" si="10"/>
        <v>4835062.1451000003</v>
      </c>
      <c r="AB58" s="44">
        <v>93021471.7958</v>
      </c>
      <c r="AC58" s="49">
        <f t="shared" si="5"/>
        <v>264589949.47929999</v>
      </c>
    </row>
    <row r="59" spans="1:29" ht="24.9" customHeight="1">
      <c r="A59" s="150"/>
      <c r="B59" s="152"/>
      <c r="C59" s="40">
        <v>13</v>
      </c>
      <c r="D59" s="44" t="s">
        <v>238</v>
      </c>
      <c r="E59" s="44">
        <v>114145302.8845</v>
      </c>
      <c r="F59" s="44">
        <v>0</v>
      </c>
      <c r="G59" s="44">
        <v>29274215.8748</v>
      </c>
      <c r="H59" s="44">
        <v>5089642.4022000004</v>
      </c>
      <c r="I59" s="44">
        <v>133772.60370000001</v>
      </c>
      <c r="J59" s="44">
        <v>4306598.7407999998</v>
      </c>
      <c r="K59" s="44">
        <f t="shared" si="12"/>
        <v>2153299.3703999999</v>
      </c>
      <c r="L59" s="44">
        <f t="shared" si="13"/>
        <v>2153299.3703999999</v>
      </c>
      <c r="M59" s="44">
        <v>85587721.697099999</v>
      </c>
      <c r="N59" s="49">
        <f t="shared" si="2"/>
        <v>236383954.83270001</v>
      </c>
      <c r="O59" s="48"/>
      <c r="P59" s="152"/>
      <c r="Q59" s="52">
        <v>33</v>
      </c>
      <c r="R59" s="152"/>
      <c r="S59" s="44" t="s">
        <v>239</v>
      </c>
      <c r="T59" s="44">
        <v>124203516.6948</v>
      </c>
      <c r="U59" s="44">
        <v>0</v>
      </c>
      <c r="V59" s="44">
        <v>31853790.460499998</v>
      </c>
      <c r="W59" s="44">
        <v>5063498.8301999997</v>
      </c>
      <c r="X59" s="44">
        <v>145560.32870000001</v>
      </c>
      <c r="Y59" s="44">
        <v>4686086.0245000003</v>
      </c>
      <c r="Z59" s="44">
        <v>0</v>
      </c>
      <c r="AA59" s="44">
        <f t="shared" si="10"/>
        <v>4686086.0245000003</v>
      </c>
      <c r="AB59" s="44">
        <v>84246509.457699999</v>
      </c>
      <c r="AC59" s="49">
        <f t="shared" si="5"/>
        <v>250198961.79640001</v>
      </c>
    </row>
    <row r="60" spans="1:29" ht="24.9" customHeight="1">
      <c r="A60" s="150"/>
      <c r="B60" s="152"/>
      <c r="C60" s="40">
        <v>14</v>
      </c>
      <c r="D60" s="44" t="s">
        <v>240</v>
      </c>
      <c r="E60" s="44">
        <v>117723899.581</v>
      </c>
      <c r="F60" s="44">
        <v>0</v>
      </c>
      <c r="G60" s="44">
        <v>30191998.819600001</v>
      </c>
      <c r="H60" s="44">
        <v>5208803.2799000004</v>
      </c>
      <c r="I60" s="44">
        <v>137966.54060000001</v>
      </c>
      <c r="J60" s="44">
        <v>4441615.9482000005</v>
      </c>
      <c r="K60" s="44">
        <f t="shared" si="12"/>
        <v>2220807.9741000002</v>
      </c>
      <c r="L60" s="44">
        <f t="shared" si="13"/>
        <v>2220807.9741000002</v>
      </c>
      <c r="M60" s="44">
        <v>87674068.459700003</v>
      </c>
      <c r="N60" s="49">
        <f t="shared" si="2"/>
        <v>243157544.65490001</v>
      </c>
      <c r="O60" s="48"/>
      <c r="P60" s="153"/>
      <c r="Q60" s="52">
        <v>34</v>
      </c>
      <c r="R60" s="153"/>
      <c r="S60" s="44" t="s">
        <v>241</v>
      </c>
      <c r="T60" s="44">
        <v>121729636.97830001</v>
      </c>
      <c r="U60" s="44">
        <v>0</v>
      </c>
      <c r="V60" s="44">
        <v>31219328.182700001</v>
      </c>
      <c r="W60" s="44">
        <v>5251672.5484999996</v>
      </c>
      <c r="X60" s="44">
        <v>142661.06510000001</v>
      </c>
      <c r="Y60" s="44">
        <v>4592748.7868999997</v>
      </c>
      <c r="Z60" s="44">
        <v>0</v>
      </c>
      <c r="AA60" s="44">
        <f t="shared" si="10"/>
        <v>4592748.7868999997</v>
      </c>
      <c r="AB60" s="44">
        <v>87541178.273300007</v>
      </c>
      <c r="AC60" s="49">
        <f t="shared" si="5"/>
        <v>250477225.83480006</v>
      </c>
    </row>
    <row r="61" spans="1:29" ht="24.9" customHeight="1">
      <c r="A61" s="150"/>
      <c r="B61" s="152"/>
      <c r="C61" s="40">
        <v>15</v>
      </c>
      <c r="D61" s="44" t="s">
        <v>242</v>
      </c>
      <c r="E61" s="44">
        <v>107552319.0776</v>
      </c>
      <c r="F61" s="44">
        <v>0</v>
      </c>
      <c r="G61" s="44">
        <v>27583349.7038</v>
      </c>
      <c r="H61" s="44">
        <v>4735771.0312000001</v>
      </c>
      <c r="I61" s="44">
        <v>126045.95540000001</v>
      </c>
      <c r="J61" s="44">
        <v>4057851.4421000001</v>
      </c>
      <c r="K61" s="44">
        <f t="shared" si="12"/>
        <v>2028925.7210500001</v>
      </c>
      <c r="L61" s="44">
        <f t="shared" si="13"/>
        <v>2028925.7210500001</v>
      </c>
      <c r="M61" s="44">
        <v>79391909.758000001</v>
      </c>
      <c r="N61" s="49">
        <f t="shared" si="2"/>
        <v>221418321.24704999</v>
      </c>
      <c r="O61" s="48"/>
      <c r="P61" s="40"/>
      <c r="Q61" s="145" t="s">
        <v>243</v>
      </c>
      <c r="R61" s="146"/>
      <c r="S61" s="45"/>
      <c r="T61" s="45">
        <f>T27+T28+T29+T30+T31+T32+T33+T34+T35+T36+T37+T38+T39+T40+T41+T42+T43+T44+T45+T46+T47+T48+T49+T50+T51+T52+T53+T54+T55+T56+T57+T58+T59+T60</f>
        <v>4322618644.3479004</v>
      </c>
      <c r="U61" s="45">
        <f t="shared" ref="U61:AB61" si="14">U27+U28+U29+U30+U31+U32+U33+U34+U35+U36+U37+U38+U39+U40+U41+U42+U43+U44+U45+U46+U47+U48+U49+U50+U51+U52+U53+U54+U55+U56+U57+U58+U59+U60</f>
        <v>0</v>
      </c>
      <c r="V61" s="45">
        <f t="shared" si="14"/>
        <v>1108598147.6348996</v>
      </c>
      <c r="W61" s="45">
        <f t="shared" si="14"/>
        <v>184284393.42109999</v>
      </c>
      <c r="X61" s="45">
        <f t="shared" si="14"/>
        <v>5065893.5255999994</v>
      </c>
      <c r="Y61" s="45">
        <f t="shared" si="14"/>
        <v>163088480.56540003</v>
      </c>
      <c r="Z61" s="45">
        <f t="shared" si="14"/>
        <v>0</v>
      </c>
      <c r="AA61" s="45">
        <f t="shared" si="14"/>
        <v>163088480.56540003</v>
      </c>
      <c r="AB61" s="45">
        <f t="shared" si="14"/>
        <v>3076681354.6257</v>
      </c>
      <c r="AC61" s="50">
        <f>SUM(AC27:AC60)</f>
        <v>8860336914.1205997</v>
      </c>
    </row>
    <row r="62" spans="1:29" ht="24.9" customHeight="1">
      <c r="A62" s="150"/>
      <c r="B62" s="152"/>
      <c r="C62" s="40">
        <v>16</v>
      </c>
      <c r="D62" s="44" t="s">
        <v>244</v>
      </c>
      <c r="E62" s="44">
        <v>109816335.8118</v>
      </c>
      <c r="F62" s="44">
        <v>0</v>
      </c>
      <c r="G62" s="44">
        <v>28163989.580800001</v>
      </c>
      <c r="H62" s="44">
        <v>5035850.7629000004</v>
      </c>
      <c r="I62" s="44">
        <v>128699.27009999999</v>
      </c>
      <c r="J62" s="44">
        <v>4143270.7398999999</v>
      </c>
      <c r="K62" s="44">
        <f t="shared" si="12"/>
        <v>2071635.36995</v>
      </c>
      <c r="L62" s="44">
        <f t="shared" si="13"/>
        <v>2071635.36995</v>
      </c>
      <c r="M62" s="44">
        <v>84645902.414900005</v>
      </c>
      <c r="N62" s="49">
        <f t="shared" si="2"/>
        <v>229862413.21044999</v>
      </c>
      <c r="O62" s="48"/>
      <c r="P62" s="151">
        <v>21</v>
      </c>
      <c r="Q62" s="52">
        <v>1</v>
      </c>
      <c r="R62" s="151" t="s">
        <v>108</v>
      </c>
      <c r="S62" s="44" t="s">
        <v>245</v>
      </c>
      <c r="T62" s="44">
        <v>97464518.9428</v>
      </c>
      <c r="U62" s="44">
        <v>0</v>
      </c>
      <c r="V62" s="44">
        <v>24996187.276799999</v>
      </c>
      <c r="W62" s="44">
        <v>4244197.1734999996</v>
      </c>
      <c r="X62" s="44">
        <v>114223.5566</v>
      </c>
      <c r="Y62" s="44">
        <v>3677247.8933000001</v>
      </c>
      <c r="Z62" s="44">
        <f>Y62/2</f>
        <v>1838623.9466500001</v>
      </c>
      <c r="AA62" s="44">
        <f>Y62-Z62</f>
        <v>1838623.9466500001</v>
      </c>
      <c r="AB62" s="44">
        <v>70978876.148900002</v>
      </c>
      <c r="AC62" s="49">
        <f t="shared" si="5"/>
        <v>199636627.04525</v>
      </c>
    </row>
    <row r="63" spans="1:29" ht="24.9" customHeight="1">
      <c r="A63" s="150"/>
      <c r="B63" s="152"/>
      <c r="C63" s="40">
        <v>17</v>
      </c>
      <c r="D63" s="44" t="s">
        <v>246</v>
      </c>
      <c r="E63" s="44">
        <v>102507021.7</v>
      </c>
      <c r="F63" s="44">
        <v>0</v>
      </c>
      <c r="G63" s="44">
        <v>26289410.129799999</v>
      </c>
      <c r="H63" s="44">
        <v>4787686.97</v>
      </c>
      <c r="I63" s="44">
        <v>120133.11840000001</v>
      </c>
      <c r="J63" s="44">
        <v>3867496.9484999999</v>
      </c>
      <c r="K63" s="44">
        <f t="shared" si="12"/>
        <v>1933748.47425</v>
      </c>
      <c r="L63" s="44">
        <f t="shared" si="13"/>
        <v>1933748.47425</v>
      </c>
      <c r="M63" s="44">
        <v>80300888.047199994</v>
      </c>
      <c r="N63" s="49">
        <f t="shared" si="2"/>
        <v>215938888.43965</v>
      </c>
      <c r="O63" s="48"/>
      <c r="P63" s="152"/>
      <c r="Q63" s="52">
        <v>2</v>
      </c>
      <c r="R63" s="152"/>
      <c r="S63" s="44" t="s">
        <v>247</v>
      </c>
      <c r="T63" s="44">
        <v>159253164.41049999</v>
      </c>
      <c r="U63" s="44">
        <v>0</v>
      </c>
      <c r="V63" s="44">
        <v>40842780.174800001</v>
      </c>
      <c r="W63" s="44">
        <v>5516838.3664999995</v>
      </c>
      <c r="X63" s="44">
        <v>186636.7684</v>
      </c>
      <c r="Y63" s="44">
        <v>6008477.4404999996</v>
      </c>
      <c r="Z63" s="44">
        <f t="shared" ref="Z63:Z82" si="15">Y63/2</f>
        <v>3004238.7202499998</v>
      </c>
      <c r="AA63" s="44">
        <f t="shared" ref="AA63:AA82" si="16">Y63-Z63</f>
        <v>3004238.7202499998</v>
      </c>
      <c r="AB63" s="44">
        <v>93261112.420699999</v>
      </c>
      <c r="AC63" s="49">
        <f t="shared" si="5"/>
        <v>302064770.86115003</v>
      </c>
    </row>
    <row r="64" spans="1:29" ht="24.9" customHeight="1">
      <c r="A64" s="150"/>
      <c r="B64" s="152"/>
      <c r="C64" s="40">
        <v>18</v>
      </c>
      <c r="D64" s="44" t="s">
        <v>248</v>
      </c>
      <c r="E64" s="44">
        <v>127355195.1796</v>
      </c>
      <c r="F64" s="44">
        <v>0</v>
      </c>
      <c r="G64" s="44">
        <v>32662084.047699999</v>
      </c>
      <c r="H64" s="44">
        <v>5585657.3712999998</v>
      </c>
      <c r="I64" s="44">
        <v>149253.9388</v>
      </c>
      <c r="J64" s="44">
        <v>4804995.9950000001</v>
      </c>
      <c r="K64" s="44">
        <f t="shared" si="12"/>
        <v>2402497.9975000001</v>
      </c>
      <c r="L64" s="44">
        <f t="shared" si="13"/>
        <v>2402497.9975000001</v>
      </c>
      <c r="M64" s="44">
        <v>94272276.933799997</v>
      </c>
      <c r="N64" s="49">
        <f t="shared" si="2"/>
        <v>262426965.46869999</v>
      </c>
      <c r="O64" s="48"/>
      <c r="P64" s="152"/>
      <c r="Q64" s="52">
        <v>3</v>
      </c>
      <c r="R64" s="152"/>
      <c r="S64" s="44" t="s">
        <v>249</v>
      </c>
      <c r="T64" s="44">
        <v>134137627.2439</v>
      </c>
      <c r="U64" s="44">
        <v>0</v>
      </c>
      <c r="V64" s="44">
        <v>34401536.967699997</v>
      </c>
      <c r="W64" s="44">
        <v>5640311.1993000004</v>
      </c>
      <c r="X64" s="44">
        <v>157202.61110000001</v>
      </c>
      <c r="Y64" s="44">
        <v>5060891.0045999996</v>
      </c>
      <c r="Z64" s="44">
        <f t="shared" si="15"/>
        <v>2530445.5022999998</v>
      </c>
      <c r="AA64" s="44">
        <f t="shared" si="16"/>
        <v>2530445.5022999998</v>
      </c>
      <c r="AB64" s="44">
        <v>95422955.718899995</v>
      </c>
      <c r="AC64" s="49">
        <f t="shared" si="5"/>
        <v>272290079.24319994</v>
      </c>
    </row>
    <row r="65" spans="1:29" ht="24.9" customHeight="1">
      <c r="A65" s="150"/>
      <c r="B65" s="152"/>
      <c r="C65" s="40">
        <v>19</v>
      </c>
      <c r="D65" s="44" t="s">
        <v>250</v>
      </c>
      <c r="E65" s="44">
        <v>106268481.0372</v>
      </c>
      <c r="F65" s="44">
        <v>0</v>
      </c>
      <c r="G65" s="44">
        <v>27254090.846999999</v>
      </c>
      <c r="H65" s="44">
        <v>4837263.6732000001</v>
      </c>
      <c r="I65" s="44">
        <v>124541.3613</v>
      </c>
      <c r="J65" s="44">
        <v>4009413.3972999998</v>
      </c>
      <c r="K65" s="44">
        <f t="shared" si="12"/>
        <v>2004706.6986499999</v>
      </c>
      <c r="L65" s="44">
        <f t="shared" si="13"/>
        <v>2004706.6986499999</v>
      </c>
      <c r="M65" s="44">
        <v>81168909.465800002</v>
      </c>
      <c r="N65" s="49">
        <f t="shared" si="2"/>
        <v>221657993.08315003</v>
      </c>
      <c r="O65" s="48"/>
      <c r="P65" s="152"/>
      <c r="Q65" s="52">
        <v>4</v>
      </c>
      <c r="R65" s="152"/>
      <c r="S65" s="44" t="s">
        <v>251</v>
      </c>
      <c r="T65" s="44">
        <v>110753200.9401</v>
      </c>
      <c r="U65" s="44">
        <v>0</v>
      </c>
      <c r="V65" s="44">
        <v>28404262.2097</v>
      </c>
      <c r="W65" s="44">
        <v>4797356.3268999998</v>
      </c>
      <c r="X65" s="44">
        <v>129797.22930000001</v>
      </c>
      <c r="Y65" s="44">
        <v>4178617.8114</v>
      </c>
      <c r="Z65" s="44">
        <f t="shared" si="15"/>
        <v>2089308.9057</v>
      </c>
      <c r="AA65" s="44">
        <f t="shared" si="16"/>
        <v>2089308.9057</v>
      </c>
      <c r="AB65" s="44">
        <v>80663949.224199995</v>
      </c>
      <c r="AC65" s="49">
        <f t="shared" si="5"/>
        <v>226837874.83590001</v>
      </c>
    </row>
    <row r="66" spans="1:29" ht="24.9" customHeight="1">
      <c r="A66" s="150"/>
      <c r="B66" s="152"/>
      <c r="C66" s="40">
        <v>20</v>
      </c>
      <c r="D66" s="44" t="s">
        <v>252</v>
      </c>
      <c r="E66" s="44">
        <v>111812160.4648</v>
      </c>
      <c r="F66" s="44">
        <v>0</v>
      </c>
      <c r="G66" s="44">
        <v>28675847.7148</v>
      </c>
      <c r="H66" s="44">
        <v>5048765.0683000004</v>
      </c>
      <c r="I66" s="44">
        <v>131038.27710000001</v>
      </c>
      <c r="J66" s="44">
        <v>4218571.3936000001</v>
      </c>
      <c r="K66" s="44">
        <f t="shared" si="12"/>
        <v>2109285.6968</v>
      </c>
      <c r="L66" s="44">
        <f t="shared" si="13"/>
        <v>2109285.6968</v>
      </c>
      <c r="M66" s="44">
        <v>84872014.539199993</v>
      </c>
      <c r="N66" s="49">
        <f t="shared" si="2"/>
        <v>232649111.76099998</v>
      </c>
      <c r="O66" s="48"/>
      <c r="P66" s="152"/>
      <c r="Q66" s="52">
        <v>5</v>
      </c>
      <c r="R66" s="152"/>
      <c r="S66" s="44" t="s">
        <v>253</v>
      </c>
      <c r="T66" s="44">
        <v>147501674.00920001</v>
      </c>
      <c r="U66" s="44">
        <v>0</v>
      </c>
      <c r="V66" s="44">
        <v>37828940.286799997</v>
      </c>
      <c r="W66" s="44">
        <v>6096656.1819000002</v>
      </c>
      <c r="X66" s="44">
        <v>172864.60750000001</v>
      </c>
      <c r="Y66" s="44">
        <v>5565104.3671000004</v>
      </c>
      <c r="Z66" s="44">
        <f t="shared" si="15"/>
        <v>2782552.1835500002</v>
      </c>
      <c r="AA66" s="44">
        <f t="shared" si="16"/>
        <v>2782552.1835500002</v>
      </c>
      <c r="AB66" s="44">
        <v>103412942.8276</v>
      </c>
      <c r="AC66" s="49">
        <f t="shared" si="5"/>
        <v>297795630.09654999</v>
      </c>
    </row>
    <row r="67" spans="1:29" ht="24.9" customHeight="1">
      <c r="A67" s="150"/>
      <c r="B67" s="152"/>
      <c r="C67" s="40">
        <v>21</v>
      </c>
      <c r="D67" s="44" t="s">
        <v>254</v>
      </c>
      <c r="E67" s="44">
        <v>116300886.9188</v>
      </c>
      <c r="F67" s="44">
        <v>0</v>
      </c>
      <c r="G67" s="44">
        <v>29827046.615600001</v>
      </c>
      <c r="H67" s="44">
        <v>5264901.8151000002</v>
      </c>
      <c r="I67" s="44">
        <v>136298.8407</v>
      </c>
      <c r="J67" s="44">
        <v>4387926.9713000003</v>
      </c>
      <c r="K67" s="44">
        <f t="shared" si="12"/>
        <v>2193963.4856500002</v>
      </c>
      <c r="L67" s="44">
        <f t="shared" si="13"/>
        <v>2193963.4856500002</v>
      </c>
      <c r="M67" s="44">
        <v>88656278.388400003</v>
      </c>
      <c r="N67" s="49">
        <f t="shared" si="2"/>
        <v>242379376.06424999</v>
      </c>
      <c r="O67" s="48"/>
      <c r="P67" s="152"/>
      <c r="Q67" s="52">
        <v>6</v>
      </c>
      <c r="R67" s="152"/>
      <c r="S67" s="44" t="s">
        <v>255</v>
      </c>
      <c r="T67" s="44">
        <v>180459375.40419999</v>
      </c>
      <c r="U67" s="44">
        <v>0</v>
      </c>
      <c r="V67" s="44">
        <v>46281420.0735</v>
      </c>
      <c r="W67" s="44">
        <v>6426553.0828</v>
      </c>
      <c r="X67" s="44">
        <v>211489.3903</v>
      </c>
      <c r="Y67" s="44">
        <v>6808568.5460000001</v>
      </c>
      <c r="Z67" s="44">
        <f t="shared" si="15"/>
        <v>3404284.273</v>
      </c>
      <c r="AA67" s="44">
        <f t="shared" si="16"/>
        <v>3404284.273</v>
      </c>
      <c r="AB67" s="44">
        <v>109188994.02850001</v>
      </c>
      <c r="AC67" s="49">
        <f t="shared" si="5"/>
        <v>345972116.25230002</v>
      </c>
    </row>
    <row r="68" spans="1:29" ht="24.9" customHeight="1">
      <c r="A68" s="150"/>
      <c r="B68" s="152"/>
      <c r="C68" s="40">
        <v>22</v>
      </c>
      <c r="D68" s="44" t="s">
        <v>256</v>
      </c>
      <c r="E68" s="44">
        <v>99963656.266100004</v>
      </c>
      <c r="F68" s="44">
        <v>0</v>
      </c>
      <c r="G68" s="44">
        <v>25637127.233600002</v>
      </c>
      <c r="H68" s="44">
        <v>4788172.0648999996</v>
      </c>
      <c r="I68" s="44">
        <v>117152.421</v>
      </c>
      <c r="J68" s="44">
        <v>3771538.0776</v>
      </c>
      <c r="K68" s="44">
        <f t="shared" si="12"/>
        <v>1885769.0388</v>
      </c>
      <c r="L68" s="44">
        <f t="shared" si="13"/>
        <v>1885769.0388</v>
      </c>
      <c r="M68" s="44">
        <v>80309381.407499999</v>
      </c>
      <c r="N68" s="49">
        <f t="shared" si="2"/>
        <v>212701258.43190002</v>
      </c>
      <c r="O68" s="48"/>
      <c r="P68" s="152"/>
      <c r="Q68" s="52">
        <v>7</v>
      </c>
      <c r="R68" s="152"/>
      <c r="S68" s="44" t="s">
        <v>257</v>
      </c>
      <c r="T68" s="44">
        <v>122941978.5872</v>
      </c>
      <c r="U68" s="44">
        <v>0</v>
      </c>
      <c r="V68" s="44">
        <v>31530250.7443</v>
      </c>
      <c r="W68" s="44">
        <v>4842351.5778999999</v>
      </c>
      <c r="X68" s="44">
        <v>144081.86900000001</v>
      </c>
      <c r="Y68" s="44">
        <v>4638489.3360000001</v>
      </c>
      <c r="Z68" s="44">
        <f t="shared" si="15"/>
        <v>2319244.6680000001</v>
      </c>
      <c r="AA68" s="44">
        <f t="shared" si="16"/>
        <v>2319244.6680000001</v>
      </c>
      <c r="AB68" s="44">
        <v>81451755.573599994</v>
      </c>
      <c r="AC68" s="49">
        <f t="shared" si="5"/>
        <v>243229663.01999998</v>
      </c>
    </row>
    <row r="69" spans="1:29" ht="24.9" customHeight="1">
      <c r="A69" s="150"/>
      <c r="B69" s="152"/>
      <c r="C69" s="40">
        <v>23</v>
      </c>
      <c r="D69" s="44" t="s">
        <v>258</v>
      </c>
      <c r="E69" s="44">
        <v>104381503.309</v>
      </c>
      <c r="F69" s="44">
        <v>0</v>
      </c>
      <c r="G69" s="44">
        <v>26770148.083000001</v>
      </c>
      <c r="H69" s="44">
        <v>4996396.3742000004</v>
      </c>
      <c r="I69" s="44">
        <v>122329.91740000001</v>
      </c>
      <c r="J69" s="44">
        <v>3938219.4393000002</v>
      </c>
      <c r="K69" s="44">
        <f t="shared" si="12"/>
        <v>1969109.7196500001</v>
      </c>
      <c r="L69" s="44">
        <f t="shared" si="13"/>
        <v>1969109.7196500001</v>
      </c>
      <c r="M69" s="44">
        <v>83955109.113800004</v>
      </c>
      <c r="N69" s="49">
        <f t="shared" si="2"/>
        <v>222194596.51705003</v>
      </c>
      <c r="O69" s="48"/>
      <c r="P69" s="152"/>
      <c r="Q69" s="52">
        <v>8</v>
      </c>
      <c r="R69" s="152"/>
      <c r="S69" s="44" t="s">
        <v>259</v>
      </c>
      <c r="T69" s="44">
        <v>130607996.87720001</v>
      </c>
      <c r="U69" s="44">
        <v>0</v>
      </c>
      <c r="V69" s="44">
        <v>33496312.1472</v>
      </c>
      <c r="W69" s="44">
        <v>5088262.3743000003</v>
      </c>
      <c r="X69" s="44">
        <v>153066.06020000001</v>
      </c>
      <c r="Y69" s="44">
        <v>4927721.2525000004</v>
      </c>
      <c r="Z69" s="44">
        <f t="shared" si="15"/>
        <v>2463860.6262500002</v>
      </c>
      <c r="AA69" s="44">
        <f t="shared" si="16"/>
        <v>2463860.6262500002</v>
      </c>
      <c r="AB69" s="44">
        <v>85757323.001499996</v>
      </c>
      <c r="AC69" s="49">
        <f t="shared" si="5"/>
        <v>257566821.08665001</v>
      </c>
    </row>
    <row r="70" spans="1:29" ht="24.9" customHeight="1">
      <c r="A70" s="150"/>
      <c r="B70" s="152"/>
      <c r="C70" s="40">
        <v>24</v>
      </c>
      <c r="D70" s="44" t="s">
        <v>260</v>
      </c>
      <c r="E70" s="44">
        <v>106916016.2035</v>
      </c>
      <c r="F70" s="44">
        <v>0</v>
      </c>
      <c r="G70" s="44">
        <v>27420160.617400002</v>
      </c>
      <c r="H70" s="44">
        <v>4609269.05</v>
      </c>
      <c r="I70" s="44">
        <v>125300.2402</v>
      </c>
      <c r="J70" s="44">
        <v>4033844.3117999998</v>
      </c>
      <c r="K70" s="44">
        <f t="shared" si="12"/>
        <v>2016922.1558999999</v>
      </c>
      <c r="L70" s="44">
        <f t="shared" si="13"/>
        <v>2016922.1558999999</v>
      </c>
      <c r="M70" s="44">
        <v>77177030.1435</v>
      </c>
      <c r="N70" s="49">
        <f t="shared" si="2"/>
        <v>218264698.41050002</v>
      </c>
      <c r="O70" s="48"/>
      <c r="P70" s="152"/>
      <c r="Q70" s="52">
        <v>9</v>
      </c>
      <c r="R70" s="152"/>
      <c r="S70" s="44" t="s">
        <v>261</v>
      </c>
      <c r="T70" s="44">
        <v>162256130.68779999</v>
      </c>
      <c r="U70" s="44">
        <v>0</v>
      </c>
      <c r="V70" s="44">
        <v>41612934.362800002</v>
      </c>
      <c r="W70" s="44">
        <v>6391874.1842999998</v>
      </c>
      <c r="X70" s="44">
        <v>190156.095</v>
      </c>
      <c r="Y70" s="44">
        <v>6121776.6343999999</v>
      </c>
      <c r="Z70" s="44">
        <f t="shared" si="15"/>
        <v>3060888.3171999999</v>
      </c>
      <c r="AA70" s="44">
        <f t="shared" si="16"/>
        <v>3060888.3171999999</v>
      </c>
      <c r="AB70" s="44">
        <v>108581813.1406</v>
      </c>
      <c r="AC70" s="49">
        <f t="shared" si="5"/>
        <v>322093796.7877</v>
      </c>
    </row>
    <row r="71" spans="1:29" ht="24.9" customHeight="1">
      <c r="A71" s="150"/>
      <c r="B71" s="152"/>
      <c r="C71" s="40">
        <v>25</v>
      </c>
      <c r="D71" s="44" t="s">
        <v>262</v>
      </c>
      <c r="E71" s="44">
        <v>125970751.7806</v>
      </c>
      <c r="F71" s="44">
        <v>0</v>
      </c>
      <c r="G71" s="44">
        <v>32307023.489700001</v>
      </c>
      <c r="H71" s="44">
        <v>5527640.0160999997</v>
      </c>
      <c r="I71" s="44">
        <v>147631.44020000001</v>
      </c>
      <c r="J71" s="44">
        <v>4752762.2012999998</v>
      </c>
      <c r="K71" s="44">
        <f t="shared" si="12"/>
        <v>2376381.1006499999</v>
      </c>
      <c r="L71" s="44">
        <f t="shared" si="13"/>
        <v>2376381.1006499999</v>
      </c>
      <c r="M71" s="44">
        <v>93256471.046700001</v>
      </c>
      <c r="N71" s="49">
        <f t="shared" si="2"/>
        <v>259585898.87395</v>
      </c>
      <c r="O71" s="48"/>
      <c r="P71" s="152"/>
      <c r="Q71" s="52">
        <v>10</v>
      </c>
      <c r="R71" s="152"/>
      <c r="S71" s="44" t="s">
        <v>263</v>
      </c>
      <c r="T71" s="44">
        <v>112980138.3796</v>
      </c>
      <c r="U71" s="44">
        <v>0</v>
      </c>
      <c r="V71" s="44">
        <v>28975392.5647</v>
      </c>
      <c r="W71" s="44">
        <v>4839667.3859000001</v>
      </c>
      <c r="X71" s="44">
        <v>132407.08900000001</v>
      </c>
      <c r="Y71" s="44">
        <v>4262638.1409999998</v>
      </c>
      <c r="Z71" s="44">
        <f t="shared" si="15"/>
        <v>2131319.0704999999</v>
      </c>
      <c r="AA71" s="44">
        <f t="shared" si="16"/>
        <v>2131319.0704999999</v>
      </c>
      <c r="AB71" s="44">
        <v>81404758.980199993</v>
      </c>
      <c r="AC71" s="49">
        <f t="shared" si="5"/>
        <v>230463683.46989995</v>
      </c>
    </row>
    <row r="72" spans="1:29" ht="24.9" customHeight="1">
      <c r="A72" s="150"/>
      <c r="B72" s="152"/>
      <c r="C72" s="40">
        <v>26</v>
      </c>
      <c r="D72" s="44" t="s">
        <v>264</v>
      </c>
      <c r="E72" s="44">
        <v>93836458.045100003</v>
      </c>
      <c r="F72" s="44">
        <v>0</v>
      </c>
      <c r="G72" s="44">
        <v>24065718.521200001</v>
      </c>
      <c r="H72" s="44">
        <v>4240780.1513999999</v>
      </c>
      <c r="I72" s="44">
        <v>109971.6502</v>
      </c>
      <c r="J72" s="44">
        <v>3540364.4465000001</v>
      </c>
      <c r="K72" s="44">
        <f t="shared" si="12"/>
        <v>1770182.22325</v>
      </c>
      <c r="L72" s="44">
        <f t="shared" si="13"/>
        <v>1770182.22325</v>
      </c>
      <c r="M72" s="44">
        <v>70725284.948599994</v>
      </c>
      <c r="N72" s="49">
        <f t="shared" ref="N72:N135" si="17">E72+F72+G72+H72+I72+L72+M72</f>
        <v>194748395.53974998</v>
      </c>
      <c r="O72" s="48"/>
      <c r="P72" s="152"/>
      <c r="Q72" s="52">
        <v>11</v>
      </c>
      <c r="R72" s="152"/>
      <c r="S72" s="44" t="s">
        <v>265</v>
      </c>
      <c r="T72" s="44">
        <v>119336512.2455</v>
      </c>
      <c r="U72" s="44">
        <v>0</v>
      </c>
      <c r="V72" s="44">
        <v>30605576.689800002</v>
      </c>
      <c r="W72" s="44">
        <v>5160983.4961999999</v>
      </c>
      <c r="X72" s="44">
        <v>139856.44219999999</v>
      </c>
      <c r="Y72" s="44">
        <v>4502458.3613999998</v>
      </c>
      <c r="Z72" s="44">
        <f t="shared" si="15"/>
        <v>2251229.1806999999</v>
      </c>
      <c r="AA72" s="44">
        <f t="shared" si="16"/>
        <v>2251229.1806999999</v>
      </c>
      <c r="AB72" s="44">
        <v>87030572.075200006</v>
      </c>
      <c r="AC72" s="49">
        <f t="shared" ref="AC72:AC135" si="18">T72+U72+V72+W72+X72+AA72+AB72</f>
        <v>244524730.12959999</v>
      </c>
    </row>
    <row r="73" spans="1:29" ht="24.9" customHeight="1">
      <c r="A73" s="150"/>
      <c r="B73" s="152"/>
      <c r="C73" s="40">
        <v>27</v>
      </c>
      <c r="D73" s="44" t="s">
        <v>266</v>
      </c>
      <c r="E73" s="44">
        <v>115138100.32350001</v>
      </c>
      <c r="F73" s="44">
        <v>0</v>
      </c>
      <c r="G73" s="44">
        <v>29528833.154899999</v>
      </c>
      <c r="H73" s="44">
        <v>5035850.7629000004</v>
      </c>
      <c r="I73" s="44">
        <v>134936.1128</v>
      </c>
      <c r="J73" s="44">
        <v>4344056.0877</v>
      </c>
      <c r="K73" s="44">
        <f t="shared" si="12"/>
        <v>2172028.04385</v>
      </c>
      <c r="L73" s="44">
        <f t="shared" si="13"/>
        <v>2172028.04385</v>
      </c>
      <c r="M73" s="44">
        <v>84645902.414900005</v>
      </c>
      <c r="N73" s="49">
        <f t="shared" si="17"/>
        <v>236655650.81285</v>
      </c>
      <c r="O73" s="48"/>
      <c r="P73" s="152"/>
      <c r="Q73" s="52">
        <v>12</v>
      </c>
      <c r="R73" s="152"/>
      <c r="S73" s="44" t="s">
        <v>267</v>
      </c>
      <c r="T73" s="44">
        <v>131654112.39669999</v>
      </c>
      <c r="U73" s="44">
        <v>0</v>
      </c>
      <c r="V73" s="44">
        <v>33764603.621100001</v>
      </c>
      <c r="W73" s="44">
        <v>5617328.4789000005</v>
      </c>
      <c r="X73" s="44">
        <v>154292.05540000001</v>
      </c>
      <c r="Y73" s="44">
        <v>4967190.2422000002</v>
      </c>
      <c r="Z73" s="44">
        <f t="shared" si="15"/>
        <v>2483595.1211000001</v>
      </c>
      <c r="AA73" s="44">
        <f t="shared" si="16"/>
        <v>2483595.1211000001</v>
      </c>
      <c r="AB73" s="44">
        <v>95020559.183899999</v>
      </c>
      <c r="AC73" s="49">
        <f t="shared" si="18"/>
        <v>268694490.85710001</v>
      </c>
    </row>
    <row r="74" spans="1:29" ht="24.9" customHeight="1">
      <c r="A74" s="150"/>
      <c r="B74" s="152"/>
      <c r="C74" s="40">
        <v>28</v>
      </c>
      <c r="D74" s="44" t="s">
        <v>268</v>
      </c>
      <c r="E74" s="44">
        <v>93869874.355000004</v>
      </c>
      <c r="F74" s="44">
        <v>0</v>
      </c>
      <c r="G74" s="44">
        <v>24074288.617800001</v>
      </c>
      <c r="H74" s="44">
        <v>4353138.9200999998</v>
      </c>
      <c r="I74" s="44">
        <v>110010.8124</v>
      </c>
      <c r="J74" s="44">
        <v>3541625.2135999999</v>
      </c>
      <c r="K74" s="44">
        <f t="shared" si="12"/>
        <v>1770812.6068</v>
      </c>
      <c r="L74" s="44">
        <f t="shared" si="13"/>
        <v>1770812.6068</v>
      </c>
      <c r="M74" s="44">
        <v>72692535.926200002</v>
      </c>
      <c r="N74" s="49">
        <f t="shared" si="17"/>
        <v>196870661.23830003</v>
      </c>
      <c r="O74" s="48"/>
      <c r="P74" s="152"/>
      <c r="Q74" s="52">
        <v>13</v>
      </c>
      <c r="R74" s="152"/>
      <c r="S74" s="44" t="s">
        <v>269</v>
      </c>
      <c r="T74" s="44">
        <v>109564978.96619999</v>
      </c>
      <c r="U74" s="44">
        <v>0</v>
      </c>
      <c r="V74" s="44">
        <v>28099525.4778</v>
      </c>
      <c r="W74" s="44">
        <v>4453650.3899999997</v>
      </c>
      <c r="X74" s="44">
        <v>128404.6924</v>
      </c>
      <c r="Y74" s="44">
        <v>4133787.2741</v>
      </c>
      <c r="Z74" s="44">
        <f t="shared" si="15"/>
        <v>2066893.63705</v>
      </c>
      <c r="AA74" s="44">
        <f t="shared" si="16"/>
        <v>2066893.63705</v>
      </c>
      <c r="AB74" s="44">
        <v>74646120.367899999</v>
      </c>
      <c r="AC74" s="49">
        <f t="shared" si="18"/>
        <v>218959573.53135002</v>
      </c>
    </row>
    <row r="75" spans="1:29" ht="24.9" customHeight="1">
      <c r="A75" s="150"/>
      <c r="B75" s="152"/>
      <c r="C75" s="40">
        <v>29</v>
      </c>
      <c r="D75" s="44" t="s">
        <v>270</v>
      </c>
      <c r="E75" s="44">
        <v>122421385.75839999</v>
      </c>
      <c r="F75" s="44">
        <v>-1E-4</v>
      </c>
      <c r="G75" s="44">
        <v>31396737.174600001</v>
      </c>
      <c r="H75" s="44">
        <v>4941710.0043000001</v>
      </c>
      <c r="I75" s="44">
        <v>143471.76019999999</v>
      </c>
      <c r="J75" s="44">
        <v>4618847.8406999996</v>
      </c>
      <c r="K75" s="44">
        <f t="shared" si="12"/>
        <v>2309423.9203499998</v>
      </c>
      <c r="L75" s="44">
        <f t="shared" si="13"/>
        <v>2309423.9203499998</v>
      </c>
      <c r="M75" s="44">
        <v>82997624.300500005</v>
      </c>
      <c r="N75" s="49">
        <f t="shared" si="17"/>
        <v>244210352.91824996</v>
      </c>
      <c r="O75" s="48"/>
      <c r="P75" s="152"/>
      <c r="Q75" s="52">
        <v>14</v>
      </c>
      <c r="R75" s="152"/>
      <c r="S75" s="44" t="s">
        <v>271</v>
      </c>
      <c r="T75" s="44">
        <v>125732973.76620001</v>
      </c>
      <c r="U75" s="44">
        <v>0</v>
      </c>
      <c r="V75" s="44">
        <v>32246041.874699999</v>
      </c>
      <c r="W75" s="44">
        <v>5199640.1732000001</v>
      </c>
      <c r="X75" s="44">
        <v>147352.77619999999</v>
      </c>
      <c r="Y75" s="44">
        <v>4743791.0525000002</v>
      </c>
      <c r="Z75" s="44">
        <f t="shared" si="15"/>
        <v>2371895.5262500001</v>
      </c>
      <c r="AA75" s="44">
        <f t="shared" si="16"/>
        <v>2371895.5262500001</v>
      </c>
      <c r="AB75" s="44">
        <v>87707398.517199993</v>
      </c>
      <c r="AC75" s="49">
        <f t="shared" si="18"/>
        <v>253405302.63375002</v>
      </c>
    </row>
    <row r="76" spans="1:29" ht="24.9" customHeight="1">
      <c r="A76" s="150"/>
      <c r="B76" s="152"/>
      <c r="C76" s="40">
        <v>30</v>
      </c>
      <c r="D76" s="44" t="s">
        <v>272</v>
      </c>
      <c r="E76" s="44">
        <v>101297670.042</v>
      </c>
      <c r="F76" s="44">
        <v>0</v>
      </c>
      <c r="G76" s="44">
        <v>25979254.384500001</v>
      </c>
      <c r="H76" s="44">
        <v>4433535.3219999997</v>
      </c>
      <c r="I76" s="44">
        <v>118715.81849999999</v>
      </c>
      <c r="J76" s="44">
        <v>3821869.2074000002</v>
      </c>
      <c r="K76" s="44">
        <f t="shared" si="12"/>
        <v>1910934.6037000001</v>
      </c>
      <c r="L76" s="44">
        <f t="shared" si="13"/>
        <v>1910934.6037000001</v>
      </c>
      <c r="M76" s="44">
        <v>74100168.833299994</v>
      </c>
      <c r="N76" s="49">
        <f t="shared" si="17"/>
        <v>207840279.00399998</v>
      </c>
      <c r="O76" s="48"/>
      <c r="P76" s="152"/>
      <c r="Q76" s="52">
        <v>15</v>
      </c>
      <c r="R76" s="152"/>
      <c r="S76" s="44" t="s">
        <v>273</v>
      </c>
      <c r="T76" s="44">
        <v>145461145.25330001</v>
      </c>
      <c r="U76" s="44">
        <v>0</v>
      </c>
      <c r="V76" s="44">
        <v>37305617.138300002</v>
      </c>
      <c r="W76" s="44">
        <v>5426890.9841</v>
      </c>
      <c r="X76" s="44">
        <v>170473.2095</v>
      </c>
      <c r="Y76" s="44">
        <v>5488117.068</v>
      </c>
      <c r="Z76" s="44">
        <f t="shared" si="15"/>
        <v>2744058.534</v>
      </c>
      <c r="AA76" s="44">
        <f t="shared" si="16"/>
        <v>2744058.534</v>
      </c>
      <c r="AB76" s="44">
        <v>91686254.687099993</v>
      </c>
      <c r="AC76" s="49">
        <f t="shared" si="18"/>
        <v>282794439.80630004</v>
      </c>
    </row>
    <row r="77" spans="1:29" ht="24.9" customHeight="1">
      <c r="A77" s="150"/>
      <c r="B77" s="153"/>
      <c r="C77" s="40">
        <v>31</v>
      </c>
      <c r="D77" s="44" t="s">
        <v>274</v>
      </c>
      <c r="E77" s="44">
        <v>153116367.9084</v>
      </c>
      <c r="F77" s="44">
        <v>0</v>
      </c>
      <c r="G77" s="44">
        <v>39268909.844300002</v>
      </c>
      <c r="H77" s="44">
        <v>7003611.4493000004</v>
      </c>
      <c r="I77" s="44">
        <v>179444.7488</v>
      </c>
      <c r="J77" s="44">
        <v>5776941.6750999996</v>
      </c>
      <c r="K77" s="44">
        <f t="shared" si="12"/>
        <v>2888470.8375499998</v>
      </c>
      <c r="L77" s="44">
        <f t="shared" si="13"/>
        <v>2888470.8375499998</v>
      </c>
      <c r="M77" s="44">
        <v>119098746.4569</v>
      </c>
      <c r="N77" s="49">
        <f t="shared" si="17"/>
        <v>321555551.24524999</v>
      </c>
      <c r="O77" s="48"/>
      <c r="P77" s="152"/>
      <c r="Q77" s="52">
        <v>16</v>
      </c>
      <c r="R77" s="152"/>
      <c r="S77" s="44" t="s">
        <v>275</v>
      </c>
      <c r="T77" s="44">
        <v>116542566.29629999</v>
      </c>
      <c r="U77" s="44">
        <v>0</v>
      </c>
      <c r="V77" s="44">
        <v>29889028.791700002</v>
      </c>
      <c r="W77" s="44">
        <v>4877979.1064999998</v>
      </c>
      <c r="X77" s="44">
        <v>136582.07689999999</v>
      </c>
      <c r="Y77" s="44">
        <v>4397045.3150000004</v>
      </c>
      <c r="Z77" s="44">
        <f t="shared" si="15"/>
        <v>2198522.6575000002</v>
      </c>
      <c r="AA77" s="44">
        <f t="shared" si="16"/>
        <v>2198522.6575000002</v>
      </c>
      <c r="AB77" s="44">
        <v>82075545.699399993</v>
      </c>
      <c r="AC77" s="49">
        <f t="shared" si="18"/>
        <v>235720224.62830001</v>
      </c>
    </row>
    <row r="78" spans="1:29" ht="24.9" customHeight="1">
      <c r="A78" s="40"/>
      <c r="B78" s="148" t="s">
        <v>276</v>
      </c>
      <c r="C78" s="149"/>
      <c r="D78" s="45"/>
      <c r="E78" s="45">
        <f>SUM(E47:E77)</f>
        <v>3464451264.4007001</v>
      </c>
      <c r="F78" s="45">
        <f t="shared" ref="F78:N78" si="19">SUM(F47:F77)</f>
        <v>-1E-4</v>
      </c>
      <c r="G78" s="45">
        <f t="shared" si="19"/>
        <v>888508695.8362</v>
      </c>
      <c r="H78" s="45">
        <f t="shared" si="19"/>
        <v>155919329.95249999</v>
      </c>
      <c r="I78" s="45">
        <f t="shared" si="19"/>
        <v>4060164.144400001</v>
      </c>
      <c r="J78" s="45">
        <f t="shared" si="19"/>
        <v>130710603.73130001</v>
      </c>
      <c r="K78" s="45">
        <f t="shared" si="19"/>
        <v>65355301.865650006</v>
      </c>
      <c r="L78" s="45">
        <f t="shared" si="19"/>
        <v>65355301.865650006</v>
      </c>
      <c r="M78" s="45">
        <f t="shared" si="19"/>
        <v>2620660547.9071002</v>
      </c>
      <c r="N78" s="50">
        <f t="shared" si="19"/>
        <v>7198955304.1064491</v>
      </c>
      <c r="O78" s="48"/>
      <c r="P78" s="152"/>
      <c r="Q78" s="52">
        <v>17</v>
      </c>
      <c r="R78" s="152"/>
      <c r="S78" s="44" t="s">
        <v>277</v>
      </c>
      <c r="T78" s="44">
        <v>114849064.7753</v>
      </c>
      <c r="U78" s="44">
        <v>0</v>
      </c>
      <c r="V78" s="44">
        <v>29454705.802900001</v>
      </c>
      <c r="W78" s="44">
        <v>4502526.4005000005</v>
      </c>
      <c r="X78" s="44">
        <v>134597.37760000001</v>
      </c>
      <c r="Y78" s="44">
        <v>4333151.0387000004</v>
      </c>
      <c r="Z78" s="44">
        <f t="shared" si="15"/>
        <v>2166575.5193500002</v>
      </c>
      <c r="AA78" s="44">
        <f t="shared" si="16"/>
        <v>2166575.5193500002</v>
      </c>
      <c r="AB78" s="44">
        <v>75501873.599399999</v>
      </c>
      <c r="AC78" s="49">
        <f t="shared" si="18"/>
        <v>226609343.47504997</v>
      </c>
    </row>
    <row r="79" spans="1:29" ht="24.9" customHeight="1">
      <c r="A79" s="150">
        <v>4</v>
      </c>
      <c r="B79" s="151" t="s">
        <v>278</v>
      </c>
      <c r="C79" s="40">
        <v>1</v>
      </c>
      <c r="D79" s="44" t="s">
        <v>279</v>
      </c>
      <c r="E79" s="44">
        <v>172221878.35980001</v>
      </c>
      <c r="F79" s="44">
        <v>0</v>
      </c>
      <c r="G79" s="44">
        <v>44168794.668300003</v>
      </c>
      <c r="H79" s="44">
        <v>9558677.1610000003</v>
      </c>
      <c r="I79" s="44">
        <v>201835.45449999999</v>
      </c>
      <c r="J79" s="44">
        <v>6497775.2544999998</v>
      </c>
      <c r="K79" s="44">
        <v>0</v>
      </c>
      <c r="L79" s="44">
        <f t="shared" ref="L79:L120" si="20">J79-K79</f>
        <v>6497775.2544999998</v>
      </c>
      <c r="M79" s="44">
        <v>133512472.32099999</v>
      </c>
      <c r="N79" s="49">
        <f t="shared" si="17"/>
        <v>366161433.2191</v>
      </c>
      <c r="O79" s="48"/>
      <c r="P79" s="152"/>
      <c r="Q79" s="52">
        <v>18</v>
      </c>
      <c r="R79" s="152"/>
      <c r="S79" s="44" t="s">
        <v>280</v>
      </c>
      <c r="T79" s="44">
        <v>119184536.267</v>
      </c>
      <c r="U79" s="44">
        <v>0</v>
      </c>
      <c r="V79" s="44">
        <v>30566600.249400001</v>
      </c>
      <c r="W79" s="44">
        <v>4903635.2390000001</v>
      </c>
      <c r="X79" s="44">
        <v>139678.334</v>
      </c>
      <c r="Y79" s="44">
        <v>4496724.4455000004</v>
      </c>
      <c r="Z79" s="44">
        <f t="shared" si="15"/>
        <v>2248362.2227500002</v>
      </c>
      <c r="AA79" s="44">
        <f t="shared" si="16"/>
        <v>2248362.2227500002</v>
      </c>
      <c r="AB79" s="44">
        <v>82524750.086500004</v>
      </c>
      <c r="AC79" s="49">
        <f t="shared" si="18"/>
        <v>239567562.39864999</v>
      </c>
    </row>
    <row r="80" spans="1:29" ht="24.9" customHeight="1">
      <c r="A80" s="150"/>
      <c r="B80" s="152"/>
      <c r="C80" s="40">
        <v>2</v>
      </c>
      <c r="D80" s="44" t="s">
        <v>281</v>
      </c>
      <c r="E80" s="44">
        <v>113262909.0816</v>
      </c>
      <c r="F80" s="44">
        <v>0</v>
      </c>
      <c r="G80" s="44">
        <v>29047913.206</v>
      </c>
      <c r="H80" s="44">
        <v>7221155.5493000001</v>
      </c>
      <c r="I80" s="44">
        <v>132738.48209999999</v>
      </c>
      <c r="J80" s="44">
        <v>4273306.8230999997</v>
      </c>
      <c r="K80" s="44">
        <v>0</v>
      </c>
      <c r="L80" s="44">
        <f t="shared" si="20"/>
        <v>4273306.8230999997</v>
      </c>
      <c r="M80" s="44">
        <v>92585611.606099993</v>
      </c>
      <c r="N80" s="49">
        <f t="shared" si="17"/>
        <v>246523634.7482</v>
      </c>
      <c r="O80" s="48"/>
      <c r="P80" s="152"/>
      <c r="Q80" s="52">
        <v>19</v>
      </c>
      <c r="R80" s="152"/>
      <c r="S80" s="44" t="s">
        <v>282</v>
      </c>
      <c r="T80" s="44">
        <v>144197344.5138</v>
      </c>
      <c r="U80" s="44">
        <v>0</v>
      </c>
      <c r="V80" s="44">
        <v>36981497.137400001</v>
      </c>
      <c r="W80" s="44">
        <v>5152478.1649000002</v>
      </c>
      <c r="X80" s="44">
        <v>168992.0981</v>
      </c>
      <c r="Y80" s="44">
        <v>5440435.0124000004</v>
      </c>
      <c r="Z80" s="44">
        <f t="shared" si="15"/>
        <v>2720217.5062000002</v>
      </c>
      <c r="AA80" s="44">
        <f t="shared" si="16"/>
        <v>2720217.5062000002</v>
      </c>
      <c r="AB80" s="44">
        <v>86881655.158600003</v>
      </c>
      <c r="AC80" s="49">
        <f t="shared" si="18"/>
        <v>276102184.579</v>
      </c>
    </row>
    <row r="81" spans="1:29" ht="24.9" customHeight="1">
      <c r="A81" s="150"/>
      <c r="B81" s="152"/>
      <c r="C81" s="40">
        <v>3</v>
      </c>
      <c r="D81" s="44" t="s">
        <v>283</v>
      </c>
      <c r="E81" s="44">
        <v>116515503.5978</v>
      </c>
      <c r="F81" s="44">
        <v>0</v>
      </c>
      <c r="G81" s="44">
        <v>29882088.1708</v>
      </c>
      <c r="H81" s="44">
        <v>7372990.2664000001</v>
      </c>
      <c r="I81" s="44">
        <v>136550.36079999999</v>
      </c>
      <c r="J81" s="44">
        <v>4396024.2637999998</v>
      </c>
      <c r="K81" s="44">
        <v>0</v>
      </c>
      <c r="L81" s="44">
        <f t="shared" si="20"/>
        <v>4396024.2637999998</v>
      </c>
      <c r="M81" s="44">
        <v>95244033.367500007</v>
      </c>
      <c r="N81" s="49">
        <f t="shared" si="17"/>
        <v>253547190.0271</v>
      </c>
      <c r="O81" s="48"/>
      <c r="P81" s="152"/>
      <c r="Q81" s="52">
        <v>20</v>
      </c>
      <c r="R81" s="152"/>
      <c r="S81" s="44" t="s">
        <v>284</v>
      </c>
      <c r="T81" s="44">
        <v>110805690.29610001</v>
      </c>
      <c r="U81" s="44">
        <v>0</v>
      </c>
      <c r="V81" s="44">
        <v>28417723.865200002</v>
      </c>
      <c r="W81" s="44">
        <v>4608600.4946999997</v>
      </c>
      <c r="X81" s="44">
        <v>129858.74430000001</v>
      </c>
      <c r="Y81" s="44">
        <v>4180598.1872</v>
      </c>
      <c r="Z81" s="44">
        <f t="shared" si="15"/>
        <v>2090299.0936</v>
      </c>
      <c r="AA81" s="44">
        <f t="shared" si="16"/>
        <v>2090299.0936</v>
      </c>
      <c r="AB81" s="44">
        <v>77359088.376300007</v>
      </c>
      <c r="AC81" s="49">
        <f t="shared" si="18"/>
        <v>223411260.87020004</v>
      </c>
    </row>
    <row r="82" spans="1:29" ht="24.9" customHeight="1">
      <c r="A82" s="150"/>
      <c r="B82" s="152"/>
      <c r="C82" s="40">
        <v>4</v>
      </c>
      <c r="D82" s="44" t="s">
        <v>285</v>
      </c>
      <c r="E82" s="44">
        <v>140831716.7198</v>
      </c>
      <c r="F82" s="44">
        <v>0</v>
      </c>
      <c r="G82" s="44">
        <v>36118333.151600003</v>
      </c>
      <c r="H82" s="44">
        <v>8640554.1322000008</v>
      </c>
      <c r="I82" s="44">
        <v>165047.7501</v>
      </c>
      <c r="J82" s="44">
        <v>5313452.9286000002</v>
      </c>
      <c r="K82" s="44">
        <v>0</v>
      </c>
      <c r="L82" s="44">
        <f t="shared" si="20"/>
        <v>5313452.9286000002</v>
      </c>
      <c r="M82" s="44">
        <v>117437372.4686</v>
      </c>
      <c r="N82" s="49">
        <f t="shared" si="17"/>
        <v>308506477.15090001</v>
      </c>
      <c r="O82" s="48"/>
      <c r="P82" s="153"/>
      <c r="Q82" s="52">
        <v>21</v>
      </c>
      <c r="R82" s="153"/>
      <c r="S82" s="44" t="s">
        <v>286</v>
      </c>
      <c r="T82" s="44">
        <v>132351620.47490001</v>
      </c>
      <c r="U82" s="44">
        <v>0</v>
      </c>
      <c r="V82" s="44">
        <v>33943489.668399997</v>
      </c>
      <c r="W82" s="44">
        <v>5317593.7035999997</v>
      </c>
      <c r="X82" s="44">
        <v>155109.50020000001</v>
      </c>
      <c r="Y82" s="44">
        <v>4993506.5893000001</v>
      </c>
      <c r="Z82" s="44">
        <f t="shared" si="15"/>
        <v>2496753.2946500001</v>
      </c>
      <c r="AA82" s="44">
        <f t="shared" si="16"/>
        <v>2496753.2946500001</v>
      </c>
      <c r="AB82" s="44">
        <v>89772606.249799997</v>
      </c>
      <c r="AC82" s="49">
        <f t="shared" si="18"/>
        <v>264037172.89154997</v>
      </c>
    </row>
    <row r="83" spans="1:29" ht="24.9" customHeight="1">
      <c r="A83" s="150"/>
      <c r="B83" s="152"/>
      <c r="C83" s="40">
        <v>5</v>
      </c>
      <c r="D83" s="44" t="s">
        <v>287</v>
      </c>
      <c r="E83" s="44">
        <v>106957107.0809</v>
      </c>
      <c r="F83" s="44">
        <v>0</v>
      </c>
      <c r="G83" s="44">
        <v>27430698.967999998</v>
      </c>
      <c r="H83" s="44">
        <v>6782166.1857000003</v>
      </c>
      <c r="I83" s="44">
        <v>125348.39659999999</v>
      </c>
      <c r="J83" s="44">
        <v>4035394.6332999999</v>
      </c>
      <c r="K83" s="44">
        <v>0</v>
      </c>
      <c r="L83" s="44">
        <f t="shared" si="20"/>
        <v>4035394.6332999999</v>
      </c>
      <c r="M83" s="44">
        <v>84899498.053399995</v>
      </c>
      <c r="N83" s="49">
        <f t="shared" si="17"/>
        <v>230230213.3179</v>
      </c>
      <c r="O83" s="48"/>
      <c r="P83" s="40"/>
      <c r="Q83" s="145"/>
      <c r="R83" s="146"/>
      <c r="S83" s="45"/>
      <c r="T83" s="45">
        <f>T62+T63+T65+T66+T67+T68+T69+T70+T71+T72+T73+T74+T75+T76+T77+T78+T79+T80+T81+T82+T64</f>
        <v>2728036350.7338004</v>
      </c>
      <c r="U83" s="45">
        <f t="shared" ref="U83:AB83" si="21">U62+U63+U65+U66+U67+U68+U69+U70+U71+U72+U73+U74+U75+U76+U77+U78+U79+U80+U81+U82+U64</f>
        <v>0</v>
      </c>
      <c r="V83" s="45">
        <f t="shared" si="21"/>
        <v>699644427.12500024</v>
      </c>
      <c r="W83" s="45">
        <f t="shared" si="21"/>
        <v>109105374.48490001</v>
      </c>
      <c r="X83" s="45">
        <f t="shared" si="21"/>
        <v>3197122.5831999998</v>
      </c>
      <c r="Y83" s="45">
        <f t="shared" si="21"/>
        <v>102926337.01310001</v>
      </c>
      <c r="Z83" s="45">
        <f t="shared" si="21"/>
        <v>51463168.506550007</v>
      </c>
      <c r="AA83" s="45">
        <f t="shared" si="21"/>
        <v>51463168.506550007</v>
      </c>
      <c r="AB83" s="45">
        <f t="shared" si="21"/>
        <v>1840330905.0659997</v>
      </c>
      <c r="AC83" s="50">
        <f>SUM(AC62:AC82)</f>
        <v>5431777348.4994516</v>
      </c>
    </row>
    <row r="84" spans="1:29" ht="24.9" customHeight="1">
      <c r="A84" s="150"/>
      <c r="B84" s="152"/>
      <c r="C84" s="40">
        <v>6</v>
      </c>
      <c r="D84" s="44" t="s">
        <v>288</v>
      </c>
      <c r="E84" s="44">
        <v>123131480.42020001</v>
      </c>
      <c r="F84" s="44">
        <v>0</v>
      </c>
      <c r="G84" s="44">
        <v>31578851.233600002</v>
      </c>
      <c r="H84" s="44">
        <v>7606191.5752999997</v>
      </c>
      <c r="I84" s="44">
        <v>144303.95569999999</v>
      </c>
      <c r="J84" s="44">
        <v>4645639.0683000004</v>
      </c>
      <c r="K84" s="44">
        <v>0</v>
      </c>
      <c r="L84" s="44">
        <f t="shared" si="20"/>
        <v>4645639.0683000004</v>
      </c>
      <c r="M84" s="44">
        <v>99327074.756600007</v>
      </c>
      <c r="N84" s="49">
        <f t="shared" si="17"/>
        <v>266433541.00970006</v>
      </c>
      <c r="O84" s="48"/>
      <c r="P84" s="151">
        <v>22</v>
      </c>
      <c r="Q84" s="52">
        <v>1</v>
      </c>
      <c r="R84" s="41" t="s">
        <v>109</v>
      </c>
      <c r="S84" s="44" t="s">
        <v>289</v>
      </c>
      <c r="T84" s="44">
        <v>141370530.40310001</v>
      </c>
      <c r="U84" s="44">
        <f>-8911571.37</f>
        <v>-8911571.3699999992</v>
      </c>
      <c r="V84" s="54">
        <v>36256519.723300003</v>
      </c>
      <c r="W84" s="44">
        <v>5969741.0935000004</v>
      </c>
      <c r="X84" s="44">
        <v>165679.21290000001</v>
      </c>
      <c r="Y84" s="44">
        <v>5333781.8801999995</v>
      </c>
      <c r="Z84" s="44">
        <f>Y84/2</f>
        <v>2666890.9400999998</v>
      </c>
      <c r="AA84" s="44">
        <f t="shared" ref="AA84" si="22">Y84-Z84</f>
        <v>2666890.9400999998</v>
      </c>
      <c r="AB84" s="44">
        <v>99142277.546000004</v>
      </c>
      <c r="AC84" s="49">
        <f t="shared" si="18"/>
        <v>276660067.54890001</v>
      </c>
    </row>
    <row r="85" spans="1:29" ht="24.9" customHeight="1">
      <c r="A85" s="150"/>
      <c r="B85" s="152"/>
      <c r="C85" s="40">
        <v>7</v>
      </c>
      <c r="D85" s="44" t="s">
        <v>290</v>
      </c>
      <c r="E85" s="44">
        <v>114115105.4117</v>
      </c>
      <c r="F85" s="44">
        <v>0</v>
      </c>
      <c r="G85" s="44">
        <v>29266471.295499999</v>
      </c>
      <c r="H85" s="44">
        <v>7275906.5985000003</v>
      </c>
      <c r="I85" s="44">
        <v>133737.2138</v>
      </c>
      <c r="J85" s="44">
        <v>4305459.4176000003</v>
      </c>
      <c r="K85" s="44">
        <v>0</v>
      </c>
      <c r="L85" s="44">
        <f t="shared" si="20"/>
        <v>4305459.4176000003</v>
      </c>
      <c r="M85" s="44">
        <v>93544228.867500007</v>
      </c>
      <c r="N85" s="49">
        <f t="shared" si="17"/>
        <v>248640908.80460003</v>
      </c>
      <c r="O85" s="48"/>
      <c r="P85" s="152"/>
      <c r="Q85" s="52">
        <v>2</v>
      </c>
      <c r="R85" s="41" t="s">
        <v>109</v>
      </c>
      <c r="S85" s="44" t="s">
        <v>291</v>
      </c>
      <c r="T85" s="44">
        <v>125003451.3081</v>
      </c>
      <c r="U85" s="44">
        <f t="shared" ref="U85:U104" si="23">-8911571.37</f>
        <v>-8911571.3699999992</v>
      </c>
      <c r="V85" s="54">
        <v>32058945.276000001</v>
      </c>
      <c r="W85" s="44">
        <v>5108719.1295999996</v>
      </c>
      <c r="X85" s="44">
        <v>146497.81219999999</v>
      </c>
      <c r="Y85" s="44">
        <v>4716266.8318999996</v>
      </c>
      <c r="Z85" s="44">
        <f t="shared" ref="Z85:Z104" si="24">Y85/2</f>
        <v>2358133.4159499998</v>
      </c>
      <c r="AA85" s="44">
        <f t="shared" ref="AA85:AA104" si="25">Y85-Z85</f>
        <v>2358133.4159499998</v>
      </c>
      <c r="AB85" s="44">
        <v>84066940.5669</v>
      </c>
      <c r="AC85" s="49">
        <f t="shared" si="18"/>
        <v>239831116.13875002</v>
      </c>
    </row>
    <row r="86" spans="1:29" ht="24.9" customHeight="1">
      <c r="A86" s="150"/>
      <c r="B86" s="152"/>
      <c r="C86" s="40">
        <v>8</v>
      </c>
      <c r="D86" s="44" t="s">
        <v>292</v>
      </c>
      <c r="E86" s="44">
        <v>102033083.4492</v>
      </c>
      <c r="F86" s="44">
        <v>0</v>
      </c>
      <c r="G86" s="44">
        <v>26167861.802200001</v>
      </c>
      <c r="H86" s="44">
        <v>6607251.7291000001</v>
      </c>
      <c r="I86" s="44">
        <v>119577.68640000001</v>
      </c>
      <c r="J86" s="44">
        <v>3849615.6882000002</v>
      </c>
      <c r="K86" s="44">
        <v>0</v>
      </c>
      <c r="L86" s="44">
        <f t="shared" si="20"/>
        <v>3849615.6882000002</v>
      </c>
      <c r="M86" s="44">
        <v>81836981.084900007</v>
      </c>
      <c r="N86" s="49">
        <f t="shared" si="17"/>
        <v>220614371.44</v>
      </c>
      <c r="O86" s="48"/>
      <c r="P86" s="152"/>
      <c r="Q86" s="52">
        <v>3</v>
      </c>
      <c r="R86" s="41" t="s">
        <v>109</v>
      </c>
      <c r="S86" s="44" t="s">
        <v>293</v>
      </c>
      <c r="T86" s="44">
        <v>157760413.45640001</v>
      </c>
      <c r="U86" s="44">
        <f t="shared" si="23"/>
        <v>-8911571.3699999992</v>
      </c>
      <c r="V86" s="54">
        <v>40459942.575900003</v>
      </c>
      <c r="W86" s="44">
        <v>6672147.7910000002</v>
      </c>
      <c r="X86" s="44">
        <v>184887.33859999999</v>
      </c>
      <c r="Y86" s="44">
        <v>5952157.3011999996</v>
      </c>
      <c r="Z86" s="44">
        <f t="shared" si="24"/>
        <v>2976078.6505999998</v>
      </c>
      <c r="AA86" s="44">
        <f t="shared" si="25"/>
        <v>2976078.6505999998</v>
      </c>
      <c r="AB86" s="44">
        <v>111440474.4614</v>
      </c>
      <c r="AC86" s="49">
        <f t="shared" si="18"/>
        <v>310582372.90390003</v>
      </c>
    </row>
    <row r="87" spans="1:29" ht="24.9" customHeight="1">
      <c r="A87" s="150"/>
      <c r="B87" s="152"/>
      <c r="C87" s="40">
        <v>9</v>
      </c>
      <c r="D87" s="44" t="s">
        <v>294</v>
      </c>
      <c r="E87" s="44">
        <v>113326865.6048</v>
      </c>
      <c r="F87" s="44">
        <v>0</v>
      </c>
      <c r="G87" s="44">
        <v>29064315.782499999</v>
      </c>
      <c r="H87" s="44">
        <v>7273976.9985999996</v>
      </c>
      <c r="I87" s="44">
        <v>132813.43599999999</v>
      </c>
      <c r="J87" s="44">
        <v>4275719.8447000002</v>
      </c>
      <c r="K87" s="44">
        <v>0</v>
      </c>
      <c r="L87" s="44">
        <f t="shared" si="20"/>
        <v>4275719.8447000002</v>
      </c>
      <c r="M87" s="44">
        <v>93510444.167799994</v>
      </c>
      <c r="N87" s="49">
        <f t="shared" si="17"/>
        <v>247584135.8344</v>
      </c>
      <c r="O87" s="48"/>
      <c r="P87" s="152"/>
      <c r="Q87" s="52">
        <v>4</v>
      </c>
      <c r="R87" s="41" t="s">
        <v>109</v>
      </c>
      <c r="S87" s="44" t="s">
        <v>295</v>
      </c>
      <c r="T87" s="44">
        <v>124913079.6371</v>
      </c>
      <c r="U87" s="44">
        <f t="shared" si="23"/>
        <v>-8911571.3699999992</v>
      </c>
      <c r="V87" s="54">
        <v>32035768.152199998</v>
      </c>
      <c r="W87" s="44">
        <v>5299221.3036000002</v>
      </c>
      <c r="X87" s="44">
        <v>146391.90119999999</v>
      </c>
      <c r="Y87" s="44">
        <v>4712857.1907000002</v>
      </c>
      <c r="Z87" s="44">
        <f t="shared" si="24"/>
        <v>2356428.5953500001</v>
      </c>
      <c r="AA87" s="44">
        <f t="shared" si="25"/>
        <v>2356428.5953500001</v>
      </c>
      <c r="AB87" s="44">
        <v>87402377.511800006</v>
      </c>
      <c r="AC87" s="49">
        <f t="shared" si="18"/>
        <v>243241695.73124999</v>
      </c>
    </row>
    <row r="88" spans="1:29" ht="24.9" customHeight="1">
      <c r="A88" s="150"/>
      <c r="B88" s="152"/>
      <c r="C88" s="40">
        <v>10</v>
      </c>
      <c r="D88" s="44" t="s">
        <v>296</v>
      </c>
      <c r="E88" s="44">
        <v>179287186.64390001</v>
      </c>
      <c r="F88" s="44">
        <v>0</v>
      </c>
      <c r="G88" s="44">
        <v>45980795.291299999</v>
      </c>
      <c r="H88" s="44">
        <v>10212056.9296</v>
      </c>
      <c r="I88" s="44">
        <v>210115.64350000001</v>
      </c>
      <c r="J88" s="44">
        <v>6764342.9272999996</v>
      </c>
      <c r="K88" s="44">
        <v>0</v>
      </c>
      <c r="L88" s="44">
        <f t="shared" si="20"/>
        <v>6764342.9272999996</v>
      </c>
      <c r="M88" s="44">
        <v>144952273.6261</v>
      </c>
      <c r="N88" s="49">
        <f t="shared" si="17"/>
        <v>387406771.06169999</v>
      </c>
      <c r="O88" s="48"/>
      <c r="P88" s="152"/>
      <c r="Q88" s="52">
        <v>5</v>
      </c>
      <c r="R88" s="41" t="s">
        <v>109</v>
      </c>
      <c r="S88" s="44" t="s">
        <v>297</v>
      </c>
      <c r="T88" s="44">
        <v>170794978.90439999</v>
      </c>
      <c r="U88" s="44">
        <f t="shared" si="23"/>
        <v>-8911571.3699999992</v>
      </c>
      <c r="V88" s="54">
        <v>43802845.639899999</v>
      </c>
      <c r="W88" s="44">
        <v>6596246.6023000004</v>
      </c>
      <c r="X88" s="44">
        <v>200163.19940000001</v>
      </c>
      <c r="Y88" s="44">
        <v>6443939.6322999997</v>
      </c>
      <c r="Z88" s="44">
        <f t="shared" si="24"/>
        <v>3221969.8161499999</v>
      </c>
      <c r="AA88" s="44">
        <f t="shared" si="25"/>
        <v>3221969.8161499999</v>
      </c>
      <c r="AB88" s="44">
        <v>110111546.6927</v>
      </c>
      <c r="AC88" s="49">
        <f t="shared" si="18"/>
        <v>325816179.48484999</v>
      </c>
    </row>
    <row r="89" spans="1:29" ht="24.9" customHeight="1">
      <c r="A89" s="150"/>
      <c r="B89" s="152"/>
      <c r="C89" s="40">
        <v>11</v>
      </c>
      <c r="D89" s="44" t="s">
        <v>298</v>
      </c>
      <c r="E89" s="44">
        <v>124604811.2306</v>
      </c>
      <c r="F89" s="44">
        <v>0</v>
      </c>
      <c r="G89" s="44">
        <v>31956708.2553</v>
      </c>
      <c r="H89" s="44">
        <v>7807064.0012999997</v>
      </c>
      <c r="I89" s="44">
        <v>146030.62599999999</v>
      </c>
      <c r="J89" s="44">
        <v>4701226.5033999998</v>
      </c>
      <c r="K89" s="44">
        <v>0</v>
      </c>
      <c r="L89" s="44">
        <f t="shared" si="20"/>
        <v>4701226.5033999998</v>
      </c>
      <c r="M89" s="44">
        <v>102844080.8696</v>
      </c>
      <c r="N89" s="49">
        <f t="shared" si="17"/>
        <v>272059921.48619998</v>
      </c>
      <c r="O89" s="48"/>
      <c r="P89" s="152"/>
      <c r="Q89" s="52">
        <v>6</v>
      </c>
      <c r="R89" s="41" t="s">
        <v>109</v>
      </c>
      <c r="S89" s="44" t="s">
        <v>299</v>
      </c>
      <c r="T89" s="44">
        <v>132794346.0766</v>
      </c>
      <c r="U89" s="44">
        <f t="shared" si="23"/>
        <v>-8911571.3699999992</v>
      </c>
      <c r="V89" s="54">
        <v>34057033.060099997</v>
      </c>
      <c r="W89" s="44">
        <v>5171328.7169000003</v>
      </c>
      <c r="X89" s="44">
        <v>155628.35250000001</v>
      </c>
      <c r="Y89" s="44">
        <v>5010210.2247000001</v>
      </c>
      <c r="Z89" s="44">
        <f t="shared" si="24"/>
        <v>2505105.1123500001</v>
      </c>
      <c r="AA89" s="44">
        <f t="shared" si="25"/>
        <v>2505105.1123500001</v>
      </c>
      <c r="AB89" s="44">
        <v>85163150.264500007</v>
      </c>
      <c r="AC89" s="49">
        <f t="shared" si="18"/>
        <v>250935020.21294999</v>
      </c>
    </row>
    <row r="90" spans="1:29" ht="24.9" customHeight="1">
      <c r="A90" s="150"/>
      <c r="B90" s="152"/>
      <c r="C90" s="40">
        <v>12</v>
      </c>
      <c r="D90" s="44" t="s">
        <v>300</v>
      </c>
      <c r="E90" s="44">
        <v>152341892.1972</v>
      </c>
      <c r="F90" s="44">
        <v>0</v>
      </c>
      <c r="G90" s="44">
        <v>39070284.332800001</v>
      </c>
      <c r="H90" s="44">
        <v>8825493.8842999991</v>
      </c>
      <c r="I90" s="44">
        <v>178537.10190000001</v>
      </c>
      <c r="J90" s="44">
        <v>5747721.409</v>
      </c>
      <c r="K90" s="44">
        <v>0</v>
      </c>
      <c r="L90" s="44">
        <f t="shared" si="20"/>
        <v>5747721.409</v>
      </c>
      <c r="M90" s="44">
        <v>120675418.88249999</v>
      </c>
      <c r="N90" s="49">
        <f t="shared" si="17"/>
        <v>326839347.80770004</v>
      </c>
      <c r="O90" s="48"/>
      <c r="P90" s="152"/>
      <c r="Q90" s="52">
        <v>7</v>
      </c>
      <c r="R90" s="41" t="s">
        <v>109</v>
      </c>
      <c r="S90" s="44" t="s">
        <v>301</v>
      </c>
      <c r="T90" s="44">
        <v>111426516.3451</v>
      </c>
      <c r="U90" s="44">
        <f t="shared" si="23"/>
        <v>-8911571.3699999992</v>
      </c>
      <c r="V90" s="54">
        <v>28576943.695700001</v>
      </c>
      <c r="W90" s="44">
        <v>4650509.2263000002</v>
      </c>
      <c r="X90" s="44">
        <v>130586.32150000001</v>
      </c>
      <c r="Y90" s="44">
        <v>4204021.3909</v>
      </c>
      <c r="Z90" s="44">
        <f t="shared" si="24"/>
        <v>2102010.69545</v>
      </c>
      <c r="AA90" s="44">
        <f t="shared" si="25"/>
        <v>2102010.69545</v>
      </c>
      <c r="AB90" s="44">
        <v>76044301.206499994</v>
      </c>
      <c r="AC90" s="49">
        <f t="shared" si="18"/>
        <v>214019296.12055001</v>
      </c>
    </row>
    <row r="91" spans="1:29" ht="24.9" customHeight="1">
      <c r="A91" s="150"/>
      <c r="B91" s="152"/>
      <c r="C91" s="40">
        <v>13</v>
      </c>
      <c r="D91" s="44" t="s">
        <v>302</v>
      </c>
      <c r="E91" s="44">
        <v>111932406.5123</v>
      </c>
      <c r="F91" s="44">
        <v>0</v>
      </c>
      <c r="G91" s="44">
        <v>28706686.555</v>
      </c>
      <c r="H91" s="44">
        <v>7168700.6161000002</v>
      </c>
      <c r="I91" s="44">
        <v>131179.19949999999</v>
      </c>
      <c r="J91" s="44">
        <v>4223108.1679999996</v>
      </c>
      <c r="K91" s="44">
        <v>0</v>
      </c>
      <c r="L91" s="44">
        <f t="shared" si="20"/>
        <v>4223108.1679999996</v>
      </c>
      <c r="M91" s="44">
        <v>91667196.25</v>
      </c>
      <c r="N91" s="49">
        <f t="shared" si="17"/>
        <v>243829277.30090001</v>
      </c>
      <c r="O91" s="48"/>
      <c r="P91" s="152"/>
      <c r="Q91" s="52">
        <v>8</v>
      </c>
      <c r="R91" s="41" t="s">
        <v>109</v>
      </c>
      <c r="S91" s="44" t="s">
        <v>303</v>
      </c>
      <c r="T91" s="44">
        <v>130569775.2818</v>
      </c>
      <c r="U91" s="44">
        <f t="shared" si="23"/>
        <v>-8911571.3699999992</v>
      </c>
      <c r="V91" s="54">
        <v>33486509.665600002</v>
      </c>
      <c r="W91" s="44">
        <v>5385751.4615000002</v>
      </c>
      <c r="X91" s="44">
        <v>153021.26639999999</v>
      </c>
      <c r="Y91" s="44">
        <v>4926279.1864999998</v>
      </c>
      <c r="Z91" s="44">
        <f t="shared" si="24"/>
        <v>2463139.5932499999</v>
      </c>
      <c r="AA91" s="44">
        <f t="shared" si="25"/>
        <v>2463139.5932499999</v>
      </c>
      <c r="AB91" s="44">
        <v>88917404.240799993</v>
      </c>
      <c r="AC91" s="49">
        <f t="shared" si="18"/>
        <v>252064030.13935</v>
      </c>
    </row>
    <row r="92" spans="1:29" ht="24.9" customHeight="1">
      <c r="A92" s="150"/>
      <c r="B92" s="152"/>
      <c r="C92" s="40">
        <v>14</v>
      </c>
      <c r="D92" s="44" t="s">
        <v>304</v>
      </c>
      <c r="E92" s="44">
        <v>110981647.10169999</v>
      </c>
      <c r="F92" s="44">
        <v>0</v>
      </c>
      <c r="G92" s="44">
        <v>28462850.535999998</v>
      </c>
      <c r="H92" s="44">
        <v>7266840.7130000005</v>
      </c>
      <c r="I92" s="44">
        <v>130064.9569</v>
      </c>
      <c r="J92" s="44">
        <v>4187236.8779000002</v>
      </c>
      <c r="K92" s="44">
        <v>0</v>
      </c>
      <c r="L92" s="44">
        <f t="shared" si="20"/>
        <v>4187236.8779000002</v>
      </c>
      <c r="M92" s="44">
        <v>93385497.401299998</v>
      </c>
      <c r="N92" s="49">
        <f t="shared" si="17"/>
        <v>244414137.58679998</v>
      </c>
      <c r="O92" s="48"/>
      <c r="P92" s="152"/>
      <c r="Q92" s="52">
        <v>9</v>
      </c>
      <c r="R92" s="41" t="s">
        <v>109</v>
      </c>
      <c r="S92" s="44" t="s">
        <v>305</v>
      </c>
      <c r="T92" s="44">
        <v>128050285.6124</v>
      </c>
      <c r="U92" s="44">
        <f t="shared" si="23"/>
        <v>-8911571.3699999992</v>
      </c>
      <c r="V92" s="54">
        <v>32840350.054900002</v>
      </c>
      <c r="W92" s="44">
        <v>5082933.6383999996</v>
      </c>
      <c r="X92" s="44">
        <v>150068.5502</v>
      </c>
      <c r="Y92" s="44">
        <v>4831221.1265000002</v>
      </c>
      <c r="Z92" s="44">
        <f t="shared" si="24"/>
        <v>2415610.5632500001</v>
      </c>
      <c r="AA92" s="44">
        <f t="shared" si="25"/>
        <v>2415610.5632500001</v>
      </c>
      <c r="AB92" s="44">
        <v>83615471.283800006</v>
      </c>
      <c r="AC92" s="49">
        <f t="shared" si="18"/>
        <v>243243148.33294997</v>
      </c>
    </row>
    <row r="93" spans="1:29" ht="24.9" customHeight="1">
      <c r="A93" s="150"/>
      <c r="B93" s="152"/>
      <c r="C93" s="40">
        <v>15</v>
      </c>
      <c r="D93" s="44" t="s">
        <v>306</v>
      </c>
      <c r="E93" s="44">
        <v>133202278.2984</v>
      </c>
      <c r="F93" s="44">
        <v>-1E-4</v>
      </c>
      <c r="G93" s="44">
        <v>34161653.185699999</v>
      </c>
      <c r="H93" s="44">
        <v>8087071.5822000001</v>
      </c>
      <c r="I93" s="44">
        <v>156106.42869999999</v>
      </c>
      <c r="J93" s="44">
        <v>5025601.1374000004</v>
      </c>
      <c r="K93" s="44">
        <v>0</v>
      </c>
      <c r="L93" s="44">
        <f t="shared" si="20"/>
        <v>5025601.1374000004</v>
      </c>
      <c r="M93" s="44">
        <v>107746637.1531</v>
      </c>
      <c r="N93" s="49">
        <f t="shared" si="17"/>
        <v>288379347.78539997</v>
      </c>
      <c r="O93" s="48"/>
      <c r="P93" s="152"/>
      <c r="Q93" s="52">
        <v>10</v>
      </c>
      <c r="R93" s="41" t="s">
        <v>109</v>
      </c>
      <c r="S93" s="44" t="s">
        <v>307</v>
      </c>
      <c r="T93" s="44">
        <v>135378203.60370001</v>
      </c>
      <c r="U93" s="44">
        <f t="shared" si="23"/>
        <v>-8911571.3699999992</v>
      </c>
      <c r="V93" s="54">
        <v>34719700.740099996</v>
      </c>
      <c r="W93" s="44">
        <v>5358004.0307999998</v>
      </c>
      <c r="X93" s="44">
        <v>158656.50469999999</v>
      </c>
      <c r="Y93" s="44">
        <v>5107696.8254000004</v>
      </c>
      <c r="Z93" s="44">
        <f t="shared" si="24"/>
        <v>2553848.4127000002</v>
      </c>
      <c r="AA93" s="44">
        <f t="shared" si="25"/>
        <v>2553848.4127000002</v>
      </c>
      <c r="AB93" s="44">
        <v>88431584.033899993</v>
      </c>
      <c r="AC93" s="49">
        <f t="shared" si="18"/>
        <v>257688425.95589998</v>
      </c>
    </row>
    <row r="94" spans="1:29" ht="24.9" customHeight="1">
      <c r="A94" s="150"/>
      <c r="B94" s="152"/>
      <c r="C94" s="40">
        <v>16</v>
      </c>
      <c r="D94" s="44" t="s">
        <v>308</v>
      </c>
      <c r="E94" s="44">
        <v>127278546.18629999</v>
      </c>
      <c r="F94" s="44">
        <v>0</v>
      </c>
      <c r="G94" s="44">
        <v>32642426.303399999</v>
      </c>
      <c r="H94" s="44">
        <v>7960095.2858999996</v>
      </c>
      <c r="I94" s="44">
        <v>149164.10999999999</v>
      </c>
      <c r="J94" s="44">
        <v>4802104.0980000002</v>
      </c>
      <c r="K94" s="44">
        <v>0</v>
      </c>
      <c r="L94" s="44">
        <f t="shared" si="20"/>
        <v>4802104.0980000002</v>
      </c>
      <c r="M94" s="44">
        <v>105523452.9197</v>
      </c>
      <c r="N94" s="49">
        <f t="shared" si="17"/>
        <v>278355788.90329999</v>
      </c>
      <c r="O94" s="48"/>
      <c r="P94" s="152"/>
      <c r="Q94" s="52">
        <v>11</v>
      </c>
      <c r="R94" s="41" t="s">
        <v>109</v>
      </c>
      <c r="S94" s="44" t="s">
        <v>109</v>
      </c>
      <c r="T94" s="44">
        <v>119171892.3988</v>
      </c>
      <c r="U94" s="44">
        <f t="shared" si="23"/>
        <v>-8911571.3699999992</v>
      </c>
      <c r="V94" s="54">
        <v>30563357.546300001</v>
      </c>
      <c r="W94" s="44">
        <v>5039501.4710999997</v>
      </c>
      <c r="X94" s="44">
        <v>139663.516</v>
      </c>
      <c r="Y94" s="44">
        <v>4496247.4039000003</v>
      </c>
      <c r="Z94" s="44">
        <f t="shared" si="24"/>
        <v>2248123.7019500001</v>
      </c>
      <c r="AA94" s="44">
        <f t="shared" si="25"/>
        <v>2248123.7019500001</v>
      </c>
      <c r="AB94" s="44">
        <v>82855032.428499997</v>
      </c>
      <c r="AC94" s="49">
        <f t="shared" si="18"/>
        <v>231105999.69265002</v>
      </c>
    </row>
    <row r="95" spans="1:29" ht="24.9" customHeight="1">
      <c r="A95" s="150"/>
      <c r="B95" s="152"/>
      <c r="C95" s="40">
        <v>17</v>
      </c>
      <c r="D95" s="44" t="s">
        <v>309</v>
      </c>
      <c r="E95" s="44">
        <v>106624265.40449999</v>
      </c>
      <c r="F95" s="44">
        <v>0</v>
      </c>
      <c r="G95" s="44">
        <v>27345336.9001</v>
      </c>
      <c r="H95" s="44">
        <v>6915125.3196</v>
      </c>
      <c r="I95" s="44">
        <v>124958.32279999999</v>
      </c>
      <c r="J95" s="44">
        <v>4022836.8188</v>
      </c>
      <c r="K95" s="44">
        <v>0</v>
      </c>
      <c r="L95" s="44">
        <f t="shared" si="20"/>
        <v>4022836.8188</v>
      </c>
      <c r="M95" s="44">
        <v>87227433.730000004</v>
      </c>
      <c r="N95" s="49">
        <f t="shared" si="17"/>
        <v>232259956.49580002</v>
      </c>
      <c r="O95" s="48"/>
      <c r="P95" s="152"/>
      <c r="Q95" s="52">
        <v>12</v>
      </c>
      <c r="R95" s="41" t="s">
        <v>109</v>
      </c>
      <c r="S95" s="44" t="s">
        <v>310</v>
      </c>
      <c r="T95" s="44">
        <v>152147622.6074</v>
      </c>
      <c r="U95" s="44">
        <f t="shared" si="23"/>
        <v>-8911571.3699999992</v>
      </c>
      <c r="V95" s="54">
        <v>39020461.083300002</v>
      </c>
      <c r="W95" s="44">
        <v>5895004.1326000001</v>
      </c>
      <c r="X95" s="44">
        <v>178309.4276</v>
      </c>
      <c r="Y95" s="44">
        <v>5740391.7934999997</v>
      </c>
      <c r="Z95" s="44">
        <f t="shared" si="24"/>
        <v>2870195.8967499998</v>
      </c>
      <c r="AA95" s="44">
        <f t="shared" si="25"/>
        <v>2870195.8967499998</v>
      </c>
      <c r="AB95" s="44">
        <v>97833733.841900006</v>
      </c>
      <c r="AC95" s="49">
        <f t="shared" si="18"/>
        <v>289033755.61954999</v>
      </c>
    </row>
    <row r="96" spans="1:29" ht="24.9" customHeight="1">
      <c r="A96" s="150"/>
      <c r="B96" s="152"/>
      <c r="C96" s="40">
        <v>18</v>
      </c>
      <c r="D96" s="44" t="s">
        <v>311</v>
      </c>
      <c r="E96" s="44">
        <v>110482158.38850001</v>
      </c>
      <c r="F96" s="44">
        <v>0</v>
      </c>
      <c r="G96" s="44">
        <v>28334749.422400001</v>
      </c>
      <c r="H96" s="44">
        <v>7041465.6025</v>
      </c>
      <c r="I96" s="44">
        <v>129479.58100000001</v>
      </c>
      <c r="J96" s="44">
        <v>4168391.6217999998</v>
      </c>
      <c r="K96" s="44">
        <v>0</v>
      </c>
      <c r="L96" s="44">
        <f t="shared" si="20"/>
        <v>4168391.6217999998</v>
      </c>
      <c r="M96" s="44">
        <v>89439482.224399999</v>
      </c>
      <c r="N96" s="49">
        <f t="shared" si="17"/>
        <v>239595726.84060001</v>
      </c>
      <c r="O96" s="48"/>
      <c r="P96" s="152"/>
      <c r="Q96" s="52">
        <v>13</v>
      </c>
      <c r="R96" s="41" t="s">
        <v>109</v>
      </c>
      <c r="S96" s="44" t="s">
        <v>312</v>
      </c>
      <c r="T96" s="44">
        <v>100426511.3229</v>
      </c>
      <c r="U96" s="44">
        <f t="shared" si="23"/>
        <v>-8911571.3699999992</v>
      </c>
      <c r="V96" s="54">
        <v>25755833.115499999</v>
      </c>
      <c r="W96" s="44">
        <v>4264826.4069999997</v>
      </c>
      <c r="X96" s="44">
        <v>117694.864</v>
      </c>
      <c r="Y96" s="44">
        <v>3789001.1790999998</v>
      </c>
      <c r="Z96" s="44">
        <f t="shared" si="24"/>
        <v>1894500.5895499999</v>
      </c>
      <c r="AA96" s="44">
        <f t="shared" si="25"/>
        <v>1894500.5895499999</v>
      </c>
      <c r="AB96" s="44">
        <v>69291513.5757</v>
      </c>
      <c r="AC96" s="49">
        <f t="shared" si="18"/>
        <v>192839308.50465</v>
      </c>
    </row>
    <row r="97" spans="1:29" ht="24.9" customHeight="1">
      <c r="A97" s="150"/>
      <c r="B97" s="152"/>
      <c r="C97" s="40">
        <v>19</v>
      </c>
      <c r="D97" s="44" t="s">
        <v>313</v>
      </c>
      <c r="E97" s="44">
        <v>119311350.19930001</v>
      </c>
      <c r="F97" s="44">
        <v>0</v>
      </c>
      <c r="G97" s="44">
        <v>30599123.5187</v>
      </c>
      <c r="H97" s="44">
        <v>7426771.1257999996</v>
      </c>
      <c r="I97" s="44">
        <v>139826.95360000001</v>
      </c>
      <c r="J97" s="44">
        <v>4501509.0202000001</v>
      </c>
      <c r="K97" s="44">
        <v>0</v>
      </c>
      <c r="L97" s="44">
        <f t="shared" si="20"/>
        <v>4501509.0202000001</v>
      </c>
      <c r="M97" s="44">
        <v>96185663.908399999</v>
      </c>
      <c r="N97" s="49">
        <f t="shared" si="17"/>
        <v>258164244.72600001</v>
      </c>
      <c r="O97" s="48"/>
      <c r="P97" s="152"/>
      <c r="Q97" s="52">
        <v>14</v>
      </c>
      <c r="R97" s="41" t="s">
        <v>109</v>
      </c>
      <c r="S97" s="44" t="s">
        <v>314</v>
      </c>
      <c r="T97" s="44">
        <v>146005068.34740001</v>
      </c>
      <c r="U97" s="44">
        <f t="shared" si="23"/>
        <v>-8911571.3699999992</v>
      </c>
      <c r="V97" s="54">
        <v>37445114.092299998</v>
      </c>
      <c r="W97" s="44">
        <v>5861672.7200999996</v>
      </c>
      <c r="X97" s="44">
        <v>171110.66029999999</v>
      </c>
      <c r="Y97" s="44">
        <v>5508638.7929999996</v>
      </c>
      <c r="Z97" s="44">
        <f t="shared" si="24"/>
        <v>2754319.3964999998</v>
      </c>
      <c r="AA97" s="44">
        <f t="shared" si="25"/>
        <v>2754319.3964999998</v>
      </c>
      <c r="AB97" s="44">
        <v>97250145.621399999</v>
      </c>
      <c r="AC97" s="49">
        <f t="shared" si="18"/>
        <v>280575859.46799994</v>
      </c>
    </row>
    <row r="98" spans="1:29" ht="24.9" customHeight="1">
      <c r="A98" s="150"/>
      <c r="B98" s="152"/>
      <c r="C98" s="40">
        <v>20</v>
      </c>
      <c r="D98" s="44" t="s">
        <v>315</v>
      </c>
      <c r="E98" s="44">
        <v>120740069.6407</v>
      </c>
      <c r="F98" s="44">
        <v>0</v>
      </c>
      <c r="G98" s="44">
        <v>30965539.308899999</v>
      </c>
      <c r="H98" s="44">
        <v>7586238.0033</v>
      </c>
      <c r="I98" s="44">
        <v>141501.34160000001</v>
      </c>
      <c r="J98" s="44">
        <v>4555413.3086999999</v>
      </c>
      <c r="K98" s="44">
        <v>0</v>
      </c>
      <c r="L98" s="44">
        <f t="shared" si="20"/>
        <v>4555413.3086999999</v>
      </c>
      <c r="M98" s="44">
        <v>98977714.537900001</v>
      </c>
      <c r="N98" s="49">
        <f t="shared" si="17"/>
        <v>262966476.14109999</v>
      </c>
      <c r="O98" s="48"/>
      <c r="P98" s="152"/>
      <c r="Q98" s="52">
        <v>15</v>
      </c>
      <c r="R98" s="41" t="s">
        <v>109</v>
      </c>
      <c r="S98" s="44" t="s">
        <v>316</v>
      </c>
      <c r="T98" s="44">
        <v>97496398.504999995</v>
      </c>
      <c r="U98" s="44">
        <f t="shared" si="23"/>
        <v>-8911571.3699999992</v>
      </c>
      <c r="V98" s="54">
        <v>25004363.252099998</v>
      </c>
      <c r="W98" s="44">
        <v>4217233.2032000003</v>
      </c>
      <c r="X98" s="44">
        <v>114260.9179</v>
      </c>
      <c r="Y98" s="44">
        <v>3678450.6801999998</v>
      </c>
      <c r="Z98" s="44">
        <f t="shared" si="24"/>
        <v>1839225.3400999999</v>
      </c>
      <c r="AA98" s="44">
        <f t="shared" si="25"/>
        <v>1839225.3400999999</v>
      </c>
      <c r="AB98" s="44">
        <v>68458220.563500002</v>
      </c>
      <c r="AC98" s="49">
        <f t="shared" si="18"/>
        <v>188218130.41179997</v>
      </c>
    </row>
    <row r="99" spans="1:29" ht="24.9" customHeight="1">
      <c r="A99" s="150"/>
      <c r="B99" s="153"/>
      <c r="C99" s="40">
        <v>21</v>
      </c>
      <c r="D99" s="44" t="s">
        <v>317</v>
      </c>
      <c r="E99" s="44">
        <v>115928247.0485</v>
      </c>
      <c r="F99" s="44">
        <v>0</v>
      </c>
      <c r="G99" s="44">
        <v>29731477.7247</v>
      </c>
      <c r="H99" s="44">
        <v>7379598.3375000004</v>
      </c>
      <c r="I99" s="44">
        <v>135862.12530000001</v>
      </c>
      <c r="J99" s="44">
        <v>4373867.6069999998</v>
      </c>
      <c r="K99" s="44">
        <v>0</v>
      </c>
      <c r="L99" s="44">
        <f t="shared" si="20"/>
        <v>4373867.6069999998</v>
      </c>
      <c r="M99" s="44">
        <v>95359731.808400005</v>
      </c>
      <c r="N99" s="49">
        <f t="shared" si="17"/>
        <v>252908784.6514</v>
      </c>
      <c r="O99" s="48"/>
      <c r="P99" s="152"/>
      <c r="Q99" s="52">
        <v>16</v>
      </c>
      <c r="R99" s="41" t="s">
        <v>109</v>
      </c>
      <c r="S99" s="44" t="s">
        <v>318</v>
      </c>
      <c r="T99" s="44">
        <v>141347558.17590001</v>
      </c>
      <c r="U99" s="44">
        <f t="shared" si="23"/>
        <v>-8911571.3699999992</v>
      </c>
      <c r="V99" s="54">
        <v>36250628.162900001</v>
      </c>
      <c r="W99" s="44">
        <v>5946079.2401999999</v>
      </c>
      <c r="X99" s="44">
        <v>165652.29060000001</v>
      </c>
      <c r="Y99" s="44">
        <v>5332915.1589000002</v>
      </c>
      <c r="Z99" s="44">
        <f t="shared" si="24"/>
        <v>2666457.5794500001</v>
      </c>
      <c r="AA99" s="44">
        <f t="shared" si="25"/>
        <v>2666457.5794500001</v>
      </c>
      <c r="AB99" s="44">
        <v>98727990.306700006</v>
      </c>
      <c r="AC99" s="49">
        <f t="shared" si="18"/>
        <v>276192794.38575006</v>
      </c>
    </row>
    <row r="100" spans="1:29" ht="24.9" customHeight="1">
      <c r="A100" s="40"/>
      <c r="B100" s="144" t="s">
        <v>319</v>
      </c>
      <c r="C100" s="145"/>
      <c r="D100" s="45"/>
      <c r="E100" s="45">
        <f>SUM(E79:E99)</f>
        <v>2615110508.5776997</v>
      </c>
      <c r="F100" s="44">
        <v>0</v>
      </c>
      <c r="G100" s="45">
        <f t="shared" ref="G100:N100" si="26">SUM(G79:G99)</f>
        <v>670682959.6128</v>
      </c>
      <c r="H100" s="45">
        <f t="shared" si="26"/>
        <v>162015391.59720004</v>
      </c>
      <c r="I100" s="45">
        <f t="shared" si="26"/>
        <v>3064779.1268000007</v>
      </c>
      <c r="J100" s="45">
        <f t="shared" si="26"/>
        <v>98665747.419599995</v>
      </c>
      <c r="K100" s="45">
        <f t="shared" si="26"/>
        <v>0</v>
      </c>
      <c r="L100" s="45">
        <f t="shared" si="26"/>
        <v>98665747.419599995</v>
      </c>
      <c r="M100" s="45">
        <f t="shared" si="26"/>
        <v>2125882300.0047998</v>
      </c>
      <c r="N100" s="50">
        <f t="shared" si="26"/>
        <v>5675421686.3387995</v>
      </c>
      <c r="O100" s="48"/>
      <c r="P100" s="152"/>
      <c r="Q100" s="52">
        <v>17</v>
      </c>
      <c r="R100" s="41" t="s">
        <v>109</v>
      </c>
      <c r="S100" s="44" t="s">
        <v>320</v>
      </c>
      <c r="T100" s="44">
        <v>176778021.85499999</v>
      </c>
      <c r="U100" s="44">
        <f t="shared" si="23"/>
        <v>-8911571.3699999992</v>
      </c>
      <c r="V100" s="54">
        <v>45337283.6457</v>
      </c>
      <c r="W100" s="44">
        <v>7242479.3054</v>
      </c>
      <c r="X100" s="44">
        <v>207175.0275</v>
      </c>
      <c r="Y100" s="44">
        <v>6669674.4159000004</v>
      </c>
      <c r="Z100" s="44">
        <f t="shared" si="24"/>
        <v>3334837.2079500002</v>
      </c>
      <c r="AA100" s="44">
        <f t="shared" si="25"/>
        <v>3334837.2079500002</v>
      </c>
      <c r="AB100" s="44">
        <v>121426212.48989999</v>
      </c>
      <c r="AC100" s="49">
        <f t="shared" si="18"/>
        <v>345414438.16145003</v>
      </c>
    </row>
    <row r="101" spans="1:29" ht="24.9" customHeight="1">
      <c r="A101" s="150">
        <v>5</v>
      </c>
      <c r="B101" s="151" t="s">
        <v>321</v>
      </c>
      <c r="C101" s="40">
        <v>1</v>
      </c>
      <c r="D101" s="44" t="s">
        <v>322</v>
      </c>
      <c r="E101" s="44">
        <v>195467557.5291</v>
      </c>
      <c r="F101" s="44">
        <v>0</v>
      </c>
      <c r="G101" s="44">
        <v>50130485.714500003</v>
      </c>
      <c r="H101" s="44">
        <v>7204981.9448999995</v>
      </c>
      <c r="I101" s="44">
        <v>229078.23149999999</v>
      </c>
      <c r="J101" s="44">
        <v>7374813.6442</v>
      </c>
      <c r="K101" s="44">
        <v>0</v>
      </c>
      <c r="L101" s="44">
        <f t="shared" si="20"/>
        <v>7374813.6442</v>
      </c>
      <c r="M101" s="44">
        <v>120666138.9807</v>
      </c>
      <c r="N101" s="49">
        <f t="shared" si="17"/>
        <v>381073056.0449</v>
      </c>
      <c r="O101" s="48"/>
      <c r="P101" s="152"/>
      <c r="Q101" s="52">
        <v>18</v>
      </c>
      <c r="R101" s="41" t="s">
        <v>109</v>
      </c>
      <c r="S101" s="44" t="s">
        <v>323</v>
      </c>
      <c r="T101" s="44">
        <v>133533964.8832</v>
      </c>
      <c r="U101" s="44">
        <f t="shared" si="23"/>
        <v>-8911571.3699999992</v>
      </c>
      <c r="V101" s="54">
        <v>34246719.013599999</v>
      </c>
      <c r="W101" s="44">
        <v>5516533.0581999999</v>
      </c>
      <c r="X101" s="44">
        <v>156495.1488</v>
      </c>
      <c r="Y101" s="44">
        <v>5038115.3713999996</v>
      </c>
      <c r="Z101" s="44">
        <f t="shared" si="24"/>
        <v>2519057.6856999998</v>
      </c>
      <c r="AA101" s="44">
        <f t="shared" si="25"/>
        <v>2519057.6856999998</v>
      </c>
      <c r="AB101" s="44">
        <v>91207214.166999996</v>
      </c>
      <c r="AC101" s="49">
        <f t="shared" si="18"/>
        <v>258268412.58649999</v>
      </c>
    </row>
    <row r="102" spans="1:29" ht="24.9" customHeight="1">
      <c r="A102" s="150"/>
      <c r="B102" s="152"/>
      <c r="C102" s="40">
        <v>2</v>
      </c>
      <c r="D102" s="44" t="s">
        <v>92</v>
      </c>
      <c r="E102" s="44">
        <v>236047662.62850001</v>
      </c>
      <c r="F102" s="44">
        <v>0</v>
      </c>
      <c r="G102" s="44">
        <v>60537841.311899997</v>
      </c>
      <c r="H102" s="44">
        <v>8977044.5514000002</v>
      </c>
      <c r="I102" s="44">
        <v>276636.09129999997</v>
      </c>
      <c r="J102" s="44">
        <v>8905864.2009999994</v>
      </c>
      <c r="K102" s="44">
        <v>0</v>
      </c>
      <c r="L102" s="44">
        <f t="shared" si="20"/>
        <v>8905864.2009999994</v>
      </c>
      <c r="M102" s="44">
        <v>151692572.75240001</v>
      </c>
      <c r="N102" s="49">
        <f t="shared" si="17"/>
        <v>466437621.53649998</v>
      </c>
      <c r="O102" s="48"/>
      <c r="P102" s="152"/>
      <c r="Q102" s="52">
        <v>19</v>
      </c>
      <c r="R102" s="41" t="s">
        <v>109</v>
      </c>
      <c r="S102" s="44" t="s">
        <v>324</v>
      </c>
      <c r="T102" s="44">
        <v>126436093.0335</v>
      </c>
      <c r="U102" s="44">
        <f t="shared" si="23"/>
        <v>-8911571.3699999992</v>
      </c>
      <c r="V102" s="54">
        <v>32426366.992699999</v>
      </c>
      <c r="W102" s="44">
        <v>4958673.8738000002</v>
      </c>
      <c r="X102" s="44">
        <v>148176.79689999999</v>
      </c>
      <c r="Y102" s="44">
        <v>4770319.1047</v>
      </c>
      <c r="Z102" s="44">
        <f t="shared" si="24"/>
        <v>2385159.55235</v>
      </c>
      <c r="AA102" s="44">
        <f t="shared" si="25"/>
        <v>2385159.55235</v>
      </c>
      <c r="AB102" s="44">
        <v>81439849.867799997</v>
      </c>
      <c r="AC102" s="49">
        <f t="shared" si="18"/>
        <v>238882748.74705002</v>
      </c>
    </row>
    <row r="103" spans="1:29" ht="24.9" customHeight="1">
      <c r="A103" s="150"/>
      <c r="B103" s="152"/>
      <c r="C103" s="40">
        <v>3</v>
      </c>
      <c r="D103" s="44" t="s">
        <v>325</v>
      </c>
      <c r="E103" s="44">
        <v>103234611.1876</v>
      </c>
      <c r="F103" s="44">
        <v>0</v>
      </c>
      <c r="G103" s="44">
        <v>26476010.990200002</v>
      </c>
      <c r="H103" s="44">
        <v>4561656.4812000003</v>
      </c>
      <c r="I103" s="44">
        <v>120985.817</v>
      </c>
      <c r="J103" s="44">
        <v>3894948.2398000001</v>
      </c>
      <c r="K103" s="44">
        <v>0</v>
      </c>
      <c r="L103" s="44">
        <f t="shared" si="20"/>
        <v>3894948.2398000001</v>
      </c>
      <c r="M103" s="44">
        <v>74385063.957800001</v>
      </c>
      <c r="N103" s="49">
        <f t="shared" si="17"/>
        <v>212673276.67360002</v>
      </c>
      <c r="O103" s="48"/>
      <c r="P103" s="152"/>
      <c r="Q103" s="52">
        <v>20</v>
      </c>
      <c r="R103" s="41" t="s">
        <v>109</v>
      </c>
      <c r="S103" s="44" t="s">
        <v>326</v>
      </c>
      <c r="T103" s="44">
        <v>135570059.8741</v>
      </c>
      <c r="U103" s="44">
        <f t="shared" si="23"/>
        <v>-8911571.3699999992</v>
      </c>
      <c r="V103" s="54">
        <v>34768905.058899999</v>
      </c>
      <c r="W103" s="44">
        <v>5396563.6887999997</v>
      </c>
      <c r="X103" s="44">
        <v>158881.35070000001</v>
      </c>
      <c r="Y103" s="44">
        <v>5114935.3885000004</v>
      </c>
      <c r="Z103" s="44">
        <f t="shared" si="24"/>
        <v>2557467.6942500002</v>
      </c>
      <c r="AA103" s="44">
        <f t="shared" si="25"/>
        <v>2557467.6942500002</v>
      </c>
      <c r="AB103" s="44">
        <v>89106711.804000005</v>
      </c>
      <c r="AC103" s="49">
        <f t="shared" si="18"/>
        <v>258647018.10074997</v>
      </c>
    </row>
    <row r="104" spans="1:29" ht="24.9" customHeight="1">
      <c r="A104" s="150"/>
      <c r="B104" s="152"/>
      <c r="C104" s="40">
        <v>4</v>
      </c>
      <c r="D104" s="44" t="s">
        <v>327</v>
      </c>
      <c r="E104" s="44">
        <v>122006443.29189999</v>
      </c>
      <c r="F104" s="44">
        <v>0</v>
      </c>
      <c r="G104" s="44">
        <v>31290319.170299999</v>
      </c>
      <c r="H104" s="44">
        <v>5280750.4446999999</v>
      </c>
      <c r="I104" s="44">
        <v>142985.46840000001</v>
      </c>
      <c r="J104" s="44">
        <v>4603192.4379000003</v>
      </c>
      <c r="K104" s="44">
        <v>0</v>
      </c>
      <c r="L104" s="44">
        <f t="shared" si="20"/>
        <v>4603192.4379000003</v>
      </c>
      <c r="M104" s="44">
        <v>86975432.466100007</v>
      </c>
      <c r="N104" s="49">
        <f t="shared" si="17"/>
        <v>250299123.2793</v>
      </c>
      <c r="O104" s="48"/>
      <c r="P104" s="153"/>
      <c r="Q104" s="52">
        <v>21</v>
      </c>
      <c r="R104" s="41" t="s">
        <v>109</v>
      </c>
      <c r="S104" s="44" t="s">
        <v>328</v>
      </c>
      <c r="T104" s="44">
        <v>132650621.46250001</v>
      </c>
      <c r="U104" s="44">
        <f t="shared" si="23"/>
        <v>-8911571.3699999992</v>
      </c>
      <c r="V104" s="54">
        <v>34020172.801600002</v>
      </c>
      <c r="W104" s="44">
        <v>5300913.7460000003</v>
      </c>
      <c r="X104" s="44">
        <v>155459.91440000001</v>
      </c>
      <c r="Y104" s="44">
        <v>5004787.6253000004</v>
      </c>
      <c r="Z104" s="44">
        <f t="shared" si="24"/>
        <v>2502393.8126500002</v>
      </c>
      <c r="AA104" s="44">
        <f t="shared" si="25"/>
        <v>2502393.8126500002</v>
      </c>
      <c r="AB104" s="44">
        <v>87432009.901999995</v>
      </c>
      <c r="AC104" s="49">
        <f t="shared" si="18"/>
        <v>253150000.26915002</v>
      </c>
    </row>
    <row r="105" spans="1:29" ht="24.9" customHeight="1">
      <c r="A105" s="150"/>
      <c r="B105" s="152"/>
      <c r="C105" s="40">
        <v>5</v>
      </c>
      <c r="D105" s="44" t="s">
        <v>329</v>
      </c>
      <c r="E105" s="44">
        <v>154770197.898</v>
      </c>
      <c r="F105" s="44">
        <v>0</v>
      </c>
      <c r="G105" s="44">
        <v>39693058.4943</v>
      </c>
      <c r="H105" s="44">
        <v>6366015.6310000001</v>
      </c>
      <c r="I105" s="44">
        <v>181382.95509999999</v>
      </c>
      <c r="J105" s="44">
        <v>5839339.1804</v>
      </c>
      <c r="K105" s="44">
        <v>0</v>
      </c>
      <c r="L105" s="44">
        <f t="shared" si="20"/>
        <v>5839339.1804</v>
      </c>
      <c r="M105" s="44">
        <v>105976966.7815</v>
      </c>
      <c r="N105" s="49">
        <f t="shared" si="17"/>
        <v>312826960.94030005</v>
      </c>
      <c r="O105" s="48"/>
      <c r="P105" s="40"/>
      <c r="Q105" s="145"/>
      <c r="R105" s="146"/>
      <c r="S105" s="45"/>
      <c r="T105" s="45">
        <f>T84+T85+T87+T88+T89+T90+T91+T92+T93+T94+T95+T96+T97+T98+T99+T100+T101+T102+T103+T104+T86</f>
        <v>2819625393.0944004</v>
      </c>
      <c r="U105" s="45">
        <f t="shared" ref="U105:AB105" si="27">U84+U85+U87+U88+U89+U90+U91+U92+U93+U94+U95+U96+U97+U98+U99+U100+U101+U102+U103+U104+U86</f>
        <v>-187142998.77000004</v>
      </c>
      <c r="V105" s="45">
        <f t="shared" si="27"/>
        <v>723133763.34859979</v>
      </c>
      <c r="W105" s="45">
        <f t="shared" si="27"/>
        <v>114934083.84029999</v>
      </c>
      <c r="X105" s="45">
        <f t="shared" si="27"/>
        <v>3304460.3742999993</v>
      </c>
      <c r="Y105" s="45">
        <f t="shared" si="27"/>
        <v>106381908.50470001</v>
      </c>
      <c r="Z105" s="45">
        <f t="shared" si="27"/>
        <v>53190954.252350003</v>
      </c>
      <c r="AA105" s="45">
        <f t="shared" si="27"/>
        <v>53190954.252350003</v>
      </c>
      <c r="AB105" s="45">
        <f t="shared" si="27"/>
        <v>1899364162.3766999</v>
      </c>
      <c r="AC105" s="50">
        <f>SUM(AC84:AC104)</f>
        <v>5426409818.5166502</v>
      </c>
    </row>
    <row r="106" spans="1:29" ht="24.9" customHeight="1">
      <c r="A106" s="150"/>
      <c r="B106" s="152"/>
      <c r="C106" s="40">
        <v>6</v>
      </c>
      <c r="D106" s="44" t="s">
        <v>330</v>
      </c>
      <c r="E106" s="44">
        <v>102486466.677</v>
      </c>
      <c r="F106" s="44">
        <v>0</v>
      </c>
      <c r="G106" s="44">
        <v>26284138.4965</v>
      </c>
      <c r="H106" s="44">
        <v>4623403.6775000002</v>
      </c>
      <c r="I106" s="44">
        <v>120109.0289</v>
      </c>
      <c r="J106" s="44">
        <v>3866721.4260999998</v>
      </c>
      <c r="K106" s="44">
        <v>0</v>
      </c>
      <c r="L106" s="44">
        <f t="shared" si="20"/>
        <v>3866721.4260999998</v>
      </c>
      <c r="M106" s="44">
        <v>75466174.348299995</v>
      </c>
      <c r="N106" s="49">
        <f t="shared" si="17"/>
        <v>212847013.65429997</v>
      </c>
      <c r="O106" s="48"/>
      <c r="P106" s="151">
        <v>23</v>
      </c>
      <c r="Q106" s="52">
        <v>1</v>
      </c>
      <c r="R106" s="41" t="s">
        <v>110</v>
      </c>
      <c r="S106" s="44" t="s">
        <v>331</v>
      </c>
      <c r="T106" s="44">
        <v>114564041.5618</v>
      </c>
      <c r="U106" s="44">
        <v>0</v>
      </c>
      <c r="V106" s="44">
        <v>29381607.472399998</v>
      </c>
      <c r="W106" s="44">
        <v>5619013.6755999997</v>
      </c>
      <c r="X106" s="44">
        <v>134263.34460000001</v>
      </c>
      <c r="Y106" s="44">
        <v>4322397.3713999996</v>
      </c>
      <c r="Z106" s="44">
        <f t="shared" ref="Z106" si="28">Y106/2</f>
        <v>2161198.6856999998</v>
      </c>
      <c r="AA106" s="44">
        <f t="shared" ref="AA106:AA121" si="29">Y106-Z106</f>
        <v>2161198.6856999998</v>
      </c>
      <c r="AB106" s="44">
        <v>84192158.828600004</v>
      </c>
      <c r="AC106" s="49">
        <f t="shared" si="18"/>
        <v>236052283.56870002</v>
      </c>
    </row>
    <row r="107" spans="1:29" ht="24.9" customHeight="1">
      <c r="A107" s="150"/>
      <c r="B107" s="152"/>
      <c r="C107" s="40">
        <v>7</v>
      </c>
      <c r="D107" s="44" t="s">
        <v>332</v>
      </c>
      <c r="E107" s="44">
        <v>163504031.10159999</v>
      </c>
      <c r="F107" s="44">
        <v>0</v>
      </c>
      <c r="G107" s="44">
        <v>41932976.494999997</v>
      </c>
      <c r="H107" s="44">
        <v>6741058.7012999998</v>
      </c>
      <c r="I107" s="44">
        <v>191618.57209999999</v>
      </c>
      <c r="J107" s="44">
        <v>6168858.7850000001</v>
      </c>
      <c r="K107" s="44">
        <v>0</v>
      </c>
      <c r="L107" s="44">
        <f t="shared" si="20"/>
        <v>6168858.7850000001</v>
      </c>
      <c r="M107" s="44">
        <v>112543466.7106</v>
      </c>
      <c r="N107" s="49">
        <f t="shared" si="17"/>
        <v>331082010.36559999</v>
      </c>
      <c r="O107" s="48"/>
      <c r="P107" s="152"/>
      <c r="Q107" s="52">
        <v>2</v>
      </c>
      <c r="R107" s="41" t="s">
        <v>110</v>
      </c>
      <c r="S107" s="44" t="s">
        <v>333</v>
      </c>
      <c r="T107" s="44">
        <v>188393924.905</v>
      </c>
      <c r="U107" s="44">
        <v>0</v>
      </c>
      <c r="V107" s="44">
        <v>48316350.193999998</v>
      </c>
      <c r="W107" s="44">
        <v>6514003.0654999996</v>
      </c>
      <c r="X107" s="44">
        <v>220788.2867</v>
      </c>
      <c r="Y107" s="44">
        <v>7107931.9014999997</v>
      </c>
      <c r="Z107" s="44">
        <f t="shared" ref="Z107" si="30">Y107/2</f>
        <v>3553965.9507499998</v>
      </c>
      <c r="AA107" s="44">
        <f t="shared" si="29"/>
        <v>3553965.9507499998</v>
      </c>
      <c r="AB107" s="44">
        <v>99862219.767199993</v>
      </c>
      <c r="AC107" s="49">
        <f t="shared" si="18"/>
        <v>346861252.16914999</v>
      </c>
    </row>
    <row r="108" spans="1:29" ht="24.9" customHeight="1">
      <c r="A108" s="150"/>
      <c r="B108" s="152"/>
      <c r="C108" s="40">
        <v>8</v>
      </c>
      <c r="D108" s="44" t="s">
        <v>334</v>
      </c>
      <c r="E108" s="44">
        <v>165052554.21290001</v>
      </c>
      <c r="F108" s="44">
        <v>0</v>
      </c>
      <c r="G108" s="44">
        <v>42330117.6712</v>
      </c>
      <c r="H108" s="44">
        <v>6353845.1379000004</v>
      </c>
      <c r="I108" s="44">
        <v>193433.364</v>
      </c>
      <c r="J108" s="44">
        <v>6227283.1573999999</v>
      </c>
      <c r="K108" s="44">
        <v>0</v>
      </c>
      <c r="L108" s="44">
        <f t="shared" si="20"/>
        <v>6227283.1573999999</v>
      </c>
      <c r="M108" s="44">
        <v>105763877.8096</v>
      </c>
      <c r="N108" s="49">
        <f t="shared" si="17"/>
        <v>325921111.35300004</v>
      </c>
      <c r="O108" s="48"/>
      <c r="P108" s="152"/>
      <c r="Q108" s="52">
        <v>3</v>
      </c>
      <c r="R108" s="41" t="s">
        <v>110</v>
      </c>
      <c r="S108" s="44" t="s">
        <v>335</v>
      </c>
      <c r="T108" s="44">
        <v>144392117.79159999</v>
      </c>
      <c r="U108" s="44">
        <v>0</v>
      </c>
      <c r="V108" s="44">
        <v>37031449.564999998</v>
      </c>
      <c r="W108" s="44">
        <v>6427871.7633999996</v>
      </c>
      <c r="X108" s="44">
        <v>169220.36259999999</v>
      </c>
      <c r="Y108" s="44">
        <v>5447783.6315000001</v>
      </c>
      <c r="Z108" s="44">
        <f t="shared" ref="Z108" si="31">Y108/2</f>
        <v>2723891.8157500001</v>
      </c>
      <c r="AA108" s="44">
        <f t="shared" si="29"/>
        <v>2723891.8157500001</v>
      </c>
      <c r="AB108" s="44">
        <v>98354176.467700005</v>
      </c>
      <c r="AC108" s="49">
        <f t="shared" si="18"/>
        <v>289098727.76604998</v>
      </c>
    </row>
    <row r="109" spans="1:29" ht="24.9" customHeight="1">
      <c r="A109" s="150"/>
      <c r="B109" s="152"/>
      <c r="C109" s="40">
        <v>9</v>
      </c>
      <c r="D109" s="44" t="s">
        <v>336</v>
      </c>
      <c r="E109" s="44">
        <v>116096203.2034</v>
      </c>
      <c r="F109" s="44">
        <v>0</v>
      </c>
      <c r="G109" s="44">
        <v>29774552.512699999</v>
      </c>
      <c r="H109" s="44">
        <v>5345936.4252000004</v>
      </c>
      <c r="I109" s="44">
        <v>136058.96170000001</v>
      </c>
      <c r="J109" s="44">
        <v>4380204.4402999999</v>
      </c>
      <c r="K109" s="44">
        <v>0</v>
      </c>
      <c r="L109" s="44">
        <f t="shared" si="20"/>
        <v>4380204.4402999999</v>
      </c>
      <c r="M109" s="44">
        <v>88116751.343799993</v>
      </c>
      <c r="N109" s="49">
        <f t="shared" si="17"/>
        <v>243849706.88709998</v>
      </c>
      <c r="O109" s="48"/>
      <c r="P109" s="152"/>
      <c r="Q109" s="52">
        <v>4</v>
      </c>
      <c r="R109" s="41" t="s">
        <v>110</v>
      </c>
      <c r="S109" s="44" t="s">
        <v>100</v>
      </c>
      <c r="T109" s="44">
        <v>87931587.539800003</v>
      </c>
      <c r="U109" s="44">
        <v>0</v>
      </c>
      <c r="V109" s="44">
        <v>22551328.971099999</v>
      </c>
      <c r="W109" s="44">
        <v>4847335.4201999996</v>
      </c>
      <c r="X109" s="44">
        <v>103051.4363</v>
      </c>
      <c r="Y109" s="44">
        <v>3317579.0384</v>
      </c>
      <c r="Z109" s="44">
        <f t="shared" ref="Z109" si="32">Y109/2</f>
        <v>1658789.5192</v>
      </c>
      <c r="AA109" s="44">
        <f t="shared" si="29"/>
        <v>1658789.5192</v>
      </c>
      <c r="AB109" s="44">
        <v>70681110.068100005</v>
      </c>
      <c r="AC109" s="49">
        <f t="shared" si="18"/>
        <v>187773202.95469999</v>
      </c>
    </row>
    <row r="110" spans="1:29" ht="24.9" customHeight="1">
      <c r="A110" s="150"/>
      <c r="B110" s="152"/>
      <c r="C110" s="40">
        <v>10</v>
      </c>
      <c r="D110" s="44" t="s">
        <v>337</v>
      </c>
      <c r="E110" s="44">
        <v>132964035.0001</v>
      </c>
      <c r="F110" s="44">
        <v>0</v>
      </c>
      <c r="G110" s="44">
        <v>34100552.241800003</v>
      </c>
      <c r="H110" s="44">
        <v>6133159.2785</v>
      </c>
      <c r="I110" s="44">
        <v>155827.2194</v>
      </c>
      <c r="J110" s="44">
        <v>5016612.4338999996</v>
      </c>
      <c r="K110" s="44">
        <v>0</v>
      </c>
      <c r="L110" s="44">
        <f t="shared" si="20"/>
        <v>5016612.4338999996</v>
      </c>
      <c r="M110" s="44">
        <v>101899965.1153</v>
      </c>
      <c r="N110" s="49">
        <f t="shared" si="17"/>
        <v>280270151.28899997</v>
      </c>
      <c r="O110" s="48"/>
      <c r="P110" s="152"/>
      <c r="Q110" s="52">
        <v>5</v>
      </c>
      <c r="R110" s="41" t="s">
        <v>110</v>
      </c>
      <c r="S110" s="44" t="s">
        <v>338</v>
      </c>
      <c r="T110" s="44">
        <v>152570480.7579</v>
      </c>
      <c r="U110" s="44">
        <v>0</v>
      </c>
      <c r="V110" s="44">
        <v>39128909.179399997</v>
      </c>
      <c r="W110" s="44">
        <v>6477168.1895000003</v>
      </c>
      <c r="X110" s="44">
        <v>178804.9963</v>
      </c>
      <c r="Y110" s="44">
        <v>5756345.8480000002</v>
      </c>
      <c r="Z110" s="44">
        <f t="shared" ref="Z110" si="33">Y110/2</f>
        <v>2878172.9240000001</v>
      </c>
      <c r="AA110" s="44">
        <f t="shared" si="29"/>
        <v>2878172.9240000001</v>
      </c>
      <c r="AB110" s="44">
        <v>99217290.611499995</v>
      </c>
      <c r="AC110" s="49">
        <f t="shared" si="18"/>
        <v>300450826.65859997</v>
      </c>
    </row>
    <row r="111" spans="1:29" ht="24.9" customHeight="1">
      <c r="A111" s="150"/>
      <c r="B111" s="152"/>
      <c r="C111" s="40">
        <v>11</v>
      </c>
      <c r="D111" s="44" t="s">
        <v>339</v>
      </c>
      <c r="E111" s="44">
        <v>102883366.0686</v>
      </c>
      <c r="F111" s="44">
        <v>0</v>
      </c>
      <c r="G111" s="44">
        <v>26385929.0931</v>
      </c>
      <c r="H111" s="44">
        <v>4924593.7375999996</v>
      </c>
      <c r="I111" s="44">
        <v>120574.1752</v>
      </c>
      <c r="J111" s="44">
        <v>3881696.0802000002</v>
      </c>
      <c r="K111" s="44">
        <v>0</v>
      </c>
      <c r="L111" s="44">
        <f t="shared" si="20"/>
        <v>3881696.0802000002</v>
      </c>
      <c r="M111" s="44">
        <v>80739607.363100007</v>
      </c>
      <c r="N111" s="49">
        <f t="shared" si="17"/>
        <v>218935766.51779997</v>
      </c>
      <c r="O111" s="48"/>
      <c r="P111" s="152"/>
      <c r="Q111" s="52">
        <v>6</v>
      </c>
      <c r="R111" s="41" t="s">
        <v>110</v>
      </c>
      <c r="S111" s="44" t="s">
        <v>340</v>
      </c>
      <c r="T111" s="44">
        <v>131132387.7939</v>
      </c>
      <c r="U111" s="44">
        <v>0</v>
      </c>
      <c r="V111" s="44">
        <v>33630799.791599996</v>
      </c>
      <c r="W111" s="44">
        <v>6458497.4241000004</v>
      </c>
      <c r="X111" s="44">
        <v>153680.6202</v>
      </c>
      <c r="Y111" s="44">
        <v>4947506.0460999999</v>
      </c>
      <c r="Z111" s="44">
        <f t="shared" ref="Z111" si="34">Y111/2</f>
        <v>2473753.02305</v>
      </c>
      <c r="AA111" s="44">
        <f t="shared" si="29"/>
        <v>2473753.02305</v>
      </c>
      <c r="AB111" s="44">
        <v>98890390.612100005</v>
      </c>
      <c r="AC111" s="49">
        <f t="shared" si="18"/>
        <v>272739509.26495004</v>
      </c>
    </row>
    <row r="112" spans="1:29" ht="24.9" customHeight="1">
      <c r="A112" s="150"/>
      <c r="B112" s="152"/>
      <c r="C112" s="40">
        <v>12</v>
      </c>
      <c r="D112" s="44" t="s">
        <v>341</v>
      </c>
      <c r="E112" s="44">
        <v>159325613.26089999</v>
      </c>
      <c r="F112" s="44">
        <v>0</v>
      </c>
      <c r="G112" s="44">
        <v>40861360.731600001</v>
      </c>
      <c r="H112" s="44">
        <v>6844351.5844000001</v>
      </c>
      <c r="I112" s="44">
        <v>186721.67480000001</v>
      </c>
      <c r="J112" s="44">
        <v>6011210.8699000003</v>
      </c>
      <c r="K112" s="44">
        <v>0</v>
      </c>
      <c r="L112" s="44">
        <f t="shared" si="20"/>
        <v>6011210.8699000003</v>
      </c>
      <c r="M112" s="44">
        <v>114351986.222</v>
      </c>
      <c r="N112" s="49">
        <f t="shared" si="17"/>
        <v>327581244.34360003</v>
      </c>
      <c r="O112" s="48"/>
      <c r="P112" s="152"/>
      <c r="Q112" s="52">
        <v>7</v>
      </c>
      <c r="R112" s="41" t="s">
        <v>110</v>
      </c>
      <c r="S112" s="44" t="s">
        <v>342</v>
      </c>
      <c r="T112" s="44">
        <v>132545630.2194</v>
      </c>
      <c r="U112" s="44">
        <v>0</v>
      </c>
      <c r="V112" s="44">
        <v>33993246.276900001</v>
      </c>
      <c r="W112" s="44">
        <v>6505724.1118000001</v>
      </c>
      <c r="X112" s="44">
        <v>155336.86989999999</v>
      </c>
      <c r="Y112" s="44">
        <v>5000826.4009999996</v>
      </c>
      <c r="Z112" s="44">
        <f t="shared" ref="Z112" si="35">Y112/2</f>
        <v>2500413.2004999998</v>
      </c>
      <c r="AA112" s="44">
        <f t="shared" si="29"/>
        <v>2500413.2004999998</v>
      </c>
      <c r="AB112" s="44">
        <v>99717266.418799996</v>
      </c>
      <c r="AC112" s="49">
        <f t="shared" si="18"/>
        <v>275417617.09729999</v>
      </c>
    </row>
    <row r="113" spans="1:29" ht="24.9" customHeight="1">
      <c r="A113" s="150"/>
      <c r="B113" s="152"/>
      <c r="C113" s="40">
        <v>13</v>
      </c>
      <c r="D113" s="44" t="s">
        <v>343</v>
      </c>
      <c r="E113" s="44">
        <v>131037713.32009999</v>
      </c>
      <c r="F113" s="44">
        <v>0</v>
      </c>
      <c r="G113" s="44">
        <v>33606519.151699997</v>
      </c>
      <c r="H113" s="44">
        <v>5245133.6960000005</v>
      </c>
      <c r="I113" s="44">
        <v>153569.66649999999</v>
      </c>
      <c r="J113" s="44">
        <v>4943934.0641999999</v>
      </c>
      <c r="K113" s="44">
        <v>0</v>
      </c>
      <c r="L113" s="44">
        <f t="shared" si="20"/>
        <v>4943934.0641999999</v>
      </c>
      <c r="M113" s="44">
        <v>86351831.081699997</v>
      </c>
      <c r="N113" s="49">
        <f t="shared" si="17"/>
        <v>261338700.98020002</v>
      </c>
      <c r="O113" s="48"/>
      <c r="P113" s="152"/>
      <c r="Q113" s="52">
        <v>8</v>
      </c>
      <c r="R113" s="41" t="s">
        <v>110</v>
      </c>
      <c r="S113" s="44" t="s">
        <v>344</v>
      </c>
      <c r="T113" s="44">
        <v>156300378.09900001</v>
      </c>
      <c r="U113" s="44">
        <v>0</v>
      </c>
      <c r="V113" s="44">
        <v>40085495.365500003</v>
      </c>
      <c r="W113" s="44">
        <v>8187117.0834999997</v>
      </c>
      <c r="X113" s="44">
        <v>183176.25</v>
      </c>
      <c r="Y113" s="44">
        <v>5897071.4914999995</v>
      </c>
      <c r="Z113" s="44">
        <f t="shared" ref="Z113" si="36">Y113/2</f>
        <v>2948535.7457499998</v>
      </c>
      <c r="AA113" s="44">
        <f t="shared" si="29"/>
        <v>2948535.7457499998</v>
      </c>
      <c r="AB113" s="44">
        <v>129156196.7871</v>
      </c>
      <c r="AC113" s="49">
        <f t="shared" si="18"/>
        <v>336860899.33085001</v>
      </c>
    </row>
    <row r="114" spans="1:29" ht="24.9" customHeight="1">
      <c r="A114" s="150"/>
      <c r="B114" s="152"/>
      <c r="C114" s="40">
        <v>14</v>
      </c>
      <c r="D114" s="44" t="s">
        <v>345</v>
      </c>
      <c r="E114" s="44">
        <v>153010846.2507</v>
      </c>
      <c r="F114" s="44">
        <v>0</v>
      </c>
      <c r="G114" s="44">
        <v>39241847.287</v>
      </c>
      <c r="H114" s="44">
        <v>6494188.4948000005</v>
      </c>
      <c r="I114" s="44">
        <v>179321.0827</v>
      </c>
      <c r="J114" s="44">
        <v>5772960.4386</v>
      </c>
      <c r="K114" s="44">
        <v>0</v>
      </c>
      <c r="L114" s="44">
        <f t="shared" si="20"/>
        <v>5772960.4386</v>
      </c>
      <c r="M114" s="44">
        <v>108221101.3035</v>
      </c>
      <c r="N114" s="49">
        <f t="shared" si="17"/>
        <v>312920264.85730004</v>
      </c>
      <c r="O114" s="48"/>
      <c r="P114" s="152"/>
      <c r="Q114" s="52">
        <v>9</v>
      </c>
      <c r="R114" s="41" t="s">
        <v>110</v>
      </c>
      <c r="S114" s="44" t="s">
        <v>346</v>
      </c>
      <c r="T114" s="44">
        <v>112994926.14219999</v>
      </c>
      <c r="U114" s="44">
        <v>0</v>
      </c>
      <c r="V114" s="44">
        <v>28979185.100499999</v>
      </c>
      <c r="W114" s="44">
        <v>5858057.6836000001</v>
      </c>
      <c r="X114" s="44">
        <v>132424.41949999999</v>
      </c>
      <c r="Y114" s="44">
        <v>4263196.0698999995</v>
      </c>
      <c r="Z114" s="44">
        <f t="shared" ref="Z114" si="37">Y114/2</f>
        <v>2131598.0349499998</v>
      </c>
      <c r="AA114" s="44">
        <f t="shared" si="29"/>
        <v>2131598.0349499998</v>
      </c>
      <c r="AB114" s="44">
        <v>88377498.023499995</v>
      </c>
      <c r="AC114" s="49">
        <f t="shared" si="18"/>
        <v>238473689.40424997</v>
      </c>
    </row>
    <row r="115" spans="1:29" ht="24.9" customHeight="1">
      <c r="A115" s="150"/>
      <c r="B115" s="152"/>
      <c r="C115" s="40">
        <v>15</v>
      </c>
      <c r="D115" s="44" t="s">
        <v>347</v>
      </c>
      <c r="E115" s="44">
        <v>196080015.16389999</v>
      </c>
      <c r="F115" s="44">
        <v>0</v>
      </c>
      <c r="G115" s="44">
        <v>50287559.343999997</v>
      </c>
      <c r="H115" s="44">
        <v>7827714.4929999998</v>
      </c>
      <c r="I115" s="44">
        <v>229796.0013</v>
      </c>
      <c r="J115" s="44">
        <v>7397921.1151999999</v>
      </c>
      <c r="K115" s="44">
        <v>0</v>
      </c>
      <c r="L115" s="44">
        <f t="shared" si="20"/>
        <v>7397921.1151999999</v>
      </c>
      <c r="M115" s="44">
        <v>131569348.6587</v>
      </c>
      <c r="N115" s="49">
        <f t="shared" si="17"/>
        <v>393392354.77610004</v>
      </c>
      <c r="O115" s="48"/>
      <c r="P115" s="152"/>
      <c r="Q115" s="52">
        <v>10</v>
      </c>
      <c r="R115" s="41" t="s">
        <v>110</v>
      </c>
      <c r="S115" s="44" t="s">
        <v>348</v>
      </c>
      <c r="T115" s="44">
        <v>150263713.0907</v>
      </c>
      <c r="U115" s="44">
        <v>0</v>
      </c>
      <c r="V115" s="44">
        <v>38537305.206600003</v>
      </c>
      <c r="W115" s="44">
        <v>5594532.5508000003</v>
      </c>
      <c r="X115" s="44">
        <v>176101.5796</v>
      </c>
      <c r="Y115" s="44">
        <v>5669313.5963000003</v>
      </c>
      <c r="Z115" s="44">
        <f t="shared" ref="Z115" si="38">Y115/2</f>
        <v>2834656.7981500002</v>
      </c>
      <c r="AA115" s="44">
        <f t="shared" si="29"/>
        <v>2834656.7981500002</v>
      </c>
      <c r="AB115" s="44">
        <v>83763527.247500002</v>
      </c>
      <c r="AC115" s="49">
        <f t="shared" si="18"/>
        <v>281169836.47335005</v>
      </c>
    </row>
    <row r="116" spans="1:29" ht="24.9" customHeight="1">
      <c r="A116" s="150"/>
      <c r="B116" s="152"/>
      <c r="C116" s="40">
        <v>16</v>
      </c>
      <c r="D116" s="44" t="s">
        <v>349</v>
      </c>
      <c r="E116" s="44">
        <v>146997293.47170001</v>
      </c>
      <c r="F116" s="44">
        <v>0</v>
      </c>
      <c r="G116" s="44">
        <v>37699584.593999997</v>
      </c>
      <c r="H116" s="44">
        <v>6176472.8669999996</v>
      </c>
      <c r="I116" s="44">
        <v>172273.49859999999</v>
      </c>
      <c r="J116" s="44">
        <v>5546074.5469000004</v>
      </c>
      <c r="K116" s="44">
        <v>0</v>
      </c>
      <c r="L116" s="44">
        <f t="shared" si="20"/>
        <v>5546074.5469000004</v>
      </c>
      <c r="M116" s="44">
        <v>102658327.8158</v>
      </c>
      <c r="N116" s="49">
        <f t="shared" si="17"/>
        <v>299250026.79400003</v>
      </c>
      <c r="O116" s="48"/>
      <c r="P116" s="152"/>
      <c r="Q116" s="52">
        <v>11</v>
      </c>
      <c r="R116" s="41" t="s">
        <v>110</v>
      </c>
      <c r="S116" s="44" t="s">
        <v>350</v>
      </c>
      <c r="T116" s="44">
        <v>119118456.19159999</v>
      </c>
      <c r="U116" s="44">
        <v>1E-4</v>
      </c>
      <c r="V116" s="44">
        <v>30549653.0572</v>
      </c>
      <c r="W116" s="44">
        <v>5428824.1183000002</v>
      </c>
      <c r="X116" s="44">
        <v>139600.8915</v>
      </c>
      <c r="Y116" s="44">
        <v>4494231.3042000001</v>
      </c>
      <c r="Z116" s="44">
        <f t="shared" ref="Z116" si="39">Y116/2</f>
        <v>2247115.6521000001</v>
      </c>
      <c r="AA116" s="44">
        <f t="shared" si="29"/>
        <v>2247115.6521000001</v>
      </c>
      <c r="AB116" s="44">
        <v>80862195.382599995</v>
      </c>
      <c r="AC116" s="49">
        <f t="shared" si="18"/>
        <v>238345845.29339999</v>
      </c>
    </row>
    <row r="117" spans="1:29" ht="24.9" customHeight="1">
      <c r="A117" s="150"/>
      <c r="B117" s="152"/>
      <c r="C117" s="40">
        <v>17</v>
      </c>
      <c r="D117" s="44" t="s">
        <v>351</v>
      </c>
      <c r="E117" s="44">
        <v>144583109.39309999</v>
      </c>
      <c r="F117" s="44">
        <v>0</v>
      </c>
      <c r="G117" s="44">
        <v>37080432.126999997</v>
      </c>
      <c r="H117" s="44">
        <v>6025274.1632000003</v>
      </c>
      <c r="I117" s="44">
        <v>169444.19529999999</v>
      </c>
      <c r="J117" s="44">
        <v>5454989.5714999996</v>
      </c>
      <c r="K117" s="44">
        <v>0</v>
      </c>
      <c r="L117" s="44">
        <f t="shared" si="20"/>
        <v>5454989.5714999996</v>
      </c>
      <c r="M117" s="44">
        <v>100011041.7934</v>
      </c>
      <c r="N117" s="49">
        <f t="shared" si="17"/>
        <v>293324291.24349999</v>
      </c>
      <c r="O117" s="48"/>
      <c r="P117" s="152"/>
      <c r="Q117" s="52">
        <v>12</v>
      </c>
      <c r="R117" s="41" t="s">
        <v>110</v>
      </c>
      <c r="S117" s="44" t="s">
        <v>352</v>
      </c>
      <c r="T117" s="44">
        <v>105804923.1038</v>
      </c>
      <c r="U117" s="44">
        <v>0</v>
      </c>
      <c r="V117" s="44">
        <v>27135204.702100001</v>
      </c>
      <c r="W117" s="44">
        <v>5222734.2268000003</v>
      </c>
      <c r="X117" s="44">
        <v>123998.09450000001</v>
      </c>
      <c r="Y117" s="44">
        <v>3991923.7769999998</v>
      </c>
      <c r="Z117" s="44">
        <f t="shared" ref="Z117" si="40">Y117/2</f>
        <v>1995961.8884999999</v>
      </c>
      <c r="AA117" s="44">
        <f t="shared" si="29"/>
        <v>1995961.8884999999</v>
      </c>
      <c r="AB117" s="44">
        <v>77253838.461400002</v>
      </c>
      <c r="AC117" s="49">
        <f t="shared" si="18"/>
        <v>217536660.47710001</v>
      </c>
    </row>
    <row r="118" spans="1:29" ht="24.9" customHeight="1">
      <c r="A118" s="150"/>
      <c r="B118" s="152"/>
      <c r="C118" s="40">
        <v>18</v>
      </c>
      <c r="D118" s="44" t="s">
        <v>353</v>
      </c>
      <c r="E118" s="44">
        <v>203328631.83489999</v>
      </c>
      <c r="F118" s="44">
        <v>0</v>
      </c>
      <c r="G118" s="44">
        <v>52146572.0572</v>
      </c>
      <c r="H118" s="44">
        <v>7431143.9872000003</v>
      </c>
      <c r="I118" s="44">
        <v>238291.01850000001</v>
      </c>
      <c r="J118" s="44">
        <v>7671404.8472999996</v>
      </c>
      <c r="K118" s="44">
        <v>0</v>
      </c>
      <c r="L118" s="44">
        <f t="shared" si="20"/>
        <v>7671404.8472999996</v>
      </c>
      <c r="M118" s="44">
        <v>124625932.2754</v>
      </c>
      <c r="N118" s="49">
        <f t="shared" si="17"/>
        <v>395441976.02049994</v>
      </c>
      <c r="O118" s="48"/>
      <c r="P118" s="152"/>
      <c r="Q118" s="52">
        <v>13</v>
      </c>
      <c r="R118" s="41" t="s">
        <v>110</v>
      </c>
      <c r="S118" s="44" t="s">
        <v>354</v>
      </c>
      <c r="T118" s="44">
        <v>88528760.241099998</v>
      </c>
      <c r="U118" s="44">
        <v>0</v>
      </c>
      <c r="V118" s="44">
        <v>22704482.5581</v>
      </c>
      <c r="W118" s="44">
        <v>4877184.9291000003</v>
      </c>
      <c r="X118" s="44">
        <v>103751.29300000001</v>
      </c>
      <c r="Y118" s="44">
        <v>3340109.8226999999</v>
      </c>
      <c r="Z118" s="44">
        <f t="shared" ref="Z118" si="41">Y118/2</f>
        <v>1670054.91135</v>
      </c>
      <c r="AA118" s="44">
        <f t="shared" si="29"/>
        <v>1670054.91135</v>
      </c>
      <c r="AB118" s="44">
        <v>71203734.836099997</v>
      </c>
      <c r="AC118" s="49">
        <f t="shared" si="18"/>
        <v>189087968.76875001</v>
      </c>
    </row>
    <row r="119" spans="1:29" ht="24.9" customHeight="1">
      <c r="A119" s="150"/>
      <c r="B119" s="152"/>
      <c r="C119" s="40">
        <v>19</v>
      </c>
      <c r="D119" s="44" t="s">
        <v>355</v>
      </c>
      <c r="E119" s="44">
        <v>113164174.4506</v>
      </c>
      <c r="F119" s="44">
        <v>0</v>
      </c>
      <c r="G119" s="44">
        <v>29022591.280099999</v>
      </c>
      <c r="H119" s="44">
        <v>4890496.9530999996</v>
      </c>
      <c r="I119" s="44">
        <v>132622.77009999999</v>
      </c>
      <c r="J119" s="44">
        <v>4269581.6550000003</v>
      </c>
      <c r="K119" s="44">
        <v>0</v>
      </c>
      <c r="L119" s="44">
        <f t="shared" si="20"/>
        <v>4269581.6550000003</v>
      </c>
      <c r="M119" s="44">
        <v>80142618.507499993</v>
      </c>
      <c r="N119" s="49">
        <f t="shared" si="17"/>
        <v>231622085.61639997</v>
      </c>
      <c r="O119" s="48"/>
      <c r="P119" s="152"/>
      <c r="Q119" s="52">
        <v>14</v>
      </c>
      <c r="R119" s="41" t="s">
        <v>110</v>
      </c>
      <c r="S119" s="44" t="s">
        <v>356</v>
      </c>
      <c r="T119" s="44">
        <v>88153355.698200002</v>
      </c>
      <c r="U119" s="44">
        <v>0</v>
      </c>
      <c r="V119" s="44">
        <v>22608204.626699999</v>
      </c>
      <c r="W119" s="44">
        <v>4900027.5109000001</v>
      </c>
      <c r="X119" s="44">
        <v>103311.3376</v>
      </c>
      <c r="Y119" s="44">
        <v>3325946.1497999998</v>
      </c>
      <c r="Z119" s="44">
        <f t="shared" ref="Z119" si="42">Y119/2</f>
        <v>1662973.0748999999</v>
      </c>
      <c r="AA119" s="44">
        <f t="shared" si="29"/>
        <v>1662973.0748999999</v>
      </c>
      <c r="AB119" s="44">
        <v>71603677.733700007</v>
      </c>
      <c r="AC119" s="49">
        <f t="shared" si="18"/>
        <v>189031549.98199999</v>
      </c>
    </row>
    <row r="120" spans="1:29" ht="24.9" customHeight="1">
      <c r="A120" s="150"/>
      <c r="B120" s="153"/>
      <c r="C120" s="40">
        <v>20</v>
      </c>
      <c r="D120" s="44" t="s">
        <v>357</v>
      </c>
      <c r="E120" s="44">
        <v>126627399.0517</v>
      </c>
      <c r="F120" s="44">
        <v>0</v>
      </c>
      <c r="G120" s="44">
        <v>32475430.191399999</v>
      </c>
      <c r="H120" s="44">
        <v>5717713.1895000003</v>
      </c>
      <c r="I120" s="44">
        <v>148400.9981</v>
      </c>
      <c r="J120" s="44">
        <v>4777536.9071000004</v>
      </c>
      <c r="K120" s="44">
        <v>0</v>
      </c>
      <c r="L120" s="44">
        <f t="shared" si="20"/>
        <v>4777536.9071000004</v>
      </c>
      <c r="M120" s="44">
        <v>94626062.647100002</v>
      </c>
      <c r="N120" s="49">
        <f t="shared" si="17"/>
        <v>264372542.9849</v>
      </c>
      <c r="O120" s="48"/>
      <c r="P120" s="152"/>
      <c r="Q120" s="52">
        <v>15</v>
      </c>
      <c r="R120" s="41" t="s">
        <v>110</v>
      </c>
      <c r="S120" s="44" t="s">
        <v>358</v>
      </c>
      <c r="T120" s="44">
        <v>100656467.3193</v>
      </c>
      <c r="U120" s="44">
        <v>0</v>
      </c>
      <c r="V120" s="44">
        <v>25814808.6609</v>
      </c>
      <c r="W120" s="44">
        <v>5272095.3322000001</v>
      </c>
      <c r="X120" s="44">
        <v>117964.361</v>
      </c>
      <c r="Y120" s="44">
        <v>3797677.2102000001</v>
      </c>
      <c r="Z120" s="44">
        <f t="shared" ref="Z120" si="43">Y120/2</f>
        <v>1898838.6051</v>
      </c>
      <c r="AA120" s="44">
        <f t="shared" si="29"/>
        <v>1898838.6051</v>
      </c>
      <c r="AB120" s="44">
        <v>78118085.053200006</v>
      </c>
      <c r="AC120" s="49">
        <f t="shared" si="18"/>
        <v>211878259.33170003</v>
      </c>
    </row>
    <row r="121" spans="1:29" ht="24.9" customHeight="1">
      <c r="A121" s="40"/>
      <c r="B121" s="144" t="s">
        <v>359</v>
      </c>
      <c r="C121" s="145"/>
      <c r="D121" s="45"/>
      <c r="E121" s="45">
        <f>SUM(E101:E120)</f>
        <v>2968667924.9963002</v>
      </c>
      <c r="F121" s="45">
        <f t="shared" ref="F121:N121" si="44">SUM(F101:F120)</f>
        <v>0</v>
      </c>
      <c r="G121" s="45">
        <f t="shared" si="44"/>
        <v>761357878.95550001</v>
      </c>
      <c r="H121" s="45">
        <f t="shared" si="44"/>
        <v>123164935.43940002</v>
      </c>
      <c r="I121" s="45">
        <f t="shared" si="44"/>
        <v>3479130.7905000001</v>
      </c>
      <c r="J121" s="45">
        <f t="shared" si="44"/>
        <v>112005148.04190001</v>
      </c>
      <c r="K121" s="45">
        <f t="shared" si="44"/>
        <v>0</v>
      </c>
      <c r="L121" s="45">
        <f t="shared" si="44"/>
        <v>112005148.04190001</v>
      </c>
      <c r="M121" s="45">
        <f t="shared" si="44"/>
        <v>2046784267.9342999</v>
      </c>
      <c r="N121" s="50">
        <f t="shared" si="44"/>
        <v>6015459286.1578999</v>
      </c>
      <c r="O121" s="48"/>
      <c r="P121" s="153"/>
      <c r="Q121" s="52">
        <v>16</v>
      </c>
      <c r="R121" s="41" t="s">
        <v>110</v>
      </c>
      <c r="S121" s="44" t="s">
        <v>360</v>
      </c>
      <c r="T121" s="44">
        <v>121829156.5957</v>
      </c>
      <c r="U121" s="44">
        <v>0</v>
      </c>
      <c r="V121" s="44">
        <v>31244851.429699998</v>
      </c>
      <c r="W121" s="44">
        <v>5466823.2221999997</v>
      </c>
      <c r="X121" s="44">
        <v>142777.69709999999</v>
      </c>
      <c r="Y121" s="44">
        <v>4596503.5717000002</v>
      </c>
      <c r="Z121" s="44">
        <f t="shared" ref="Z121" si="45">Y121/2</f>
        <v>2298251.7858500001</v>
      </c>
      <c r="AA121" s="44">
        <f t="shared" si="29"/>
        <v>2298251.7858500001</v>
      </c>
      <c r="AB121" s="44">
        <v>81527508.603</v>
      </c>
      <c r="AC121" s="49">
        <f t="shared" si="18"/>
        <v>242509369.33354998</v>
      </c>
    </row>
    <row r="122" spans="1:29" ht="24.9" customHeight="1">
      <c r="A122" s="150">
        <v>6</v>
      </c>
      <c r="B122" s="151" t="s">
        <v>361</v>
      </c>
      <c r="C122" s="40">
        <v>1</v>
      </c>
      <c r="D122" s="44" t="s">
        <v>362</v>
      </c>
      <c r="E122" s="44">
        <v>143794814.35479999</v>
      </c>
      <c r="F122" s="44">
        <v>0</v>
      </c>
      <c r="G122" s="44">
        <v>36878262.449000001</v>
      </c>
      <c r="H122" s="44">
        <v>6107047.0790999997</v>
      </c>
      <c r="I122" s="44">
        <v>168520.35279999999</v>
      </c>
      <c r="J122" s="44">
        <v>5425247.9146999996</v>
      </c>
      <c r="K122" s="44">
        <f>J122/2</f>
        <v>2712623.9573499998</v>
      </c>
      <c r="L122" s="44">
        <f t="shared" ref="L122:L129" si="46">J122-K122</f>
        <v>2712623.9573499998</v>
      </c>
      <c r="M122" s="44">
        <v>109701561.42290001</v>
      </c>
      <c r="N122" s="49">
        <f t="shared" si="17"/>
        <v>299362829.61594999</v>
      </c>
      <c r="O122" s="48"/>
      <c r="P122" s="40"/>
      <c r="Q122" s="145"/>
      <c r="R122" s="146"/>
      <c r="S122" s="45"/>
      <c r="T122" s="45">
        <f>T106+T107+T108+T109+T110+T111+T112+T113+T114+T115+T116+T117+T118+T119+T120+T121</f>
        <v>1995180307.0510001</v>
      </c>
      <c r="U122" s="45">
        <f t="shared" ref="U122:AB122" si="47">U106+U107+U108+U109+U110+U111+U112+U113+U114+U115+U116+U117+U118+U119+U120+U121</f>
        <v>1E-4</v>
      </c>
      <c r="V122" s="45">
        <f t="shared" si="47"/>
        <v>511692882.15769994</v>
      </c>
      <c r="W122" s="45">
        <f t="shared" si="47"/>
        <v>93657010.30750002</v>
      </c>
      <c r="X122" s="45">
        <f t="shared" si="47"/>
        <v>2338251.8404000001</v>
      </c>
      <c r="Y122" s="45">
        <f t="shared" si="47"/>
        <v>75276343.23120001</v>
      </c>
      <c r="Z122" s="45">
        <f t="shared" si="47"/>
        <v>37638171.615600005</v>
      </c>
      <c r="AA122" s="45">
        <f t="shared" si="47"/>
        <v>37638171.615600005</v>
      </c>
      <c r="AB122" s="45">
        <f t="shared" si="47"/>
        <v>1412780874.9020998</v>
      </c>
      <c r="AC122" s="50">
        <f>SUM(AC106:AC121)</f>
        <v>4053287497.8743997</v>
      </c>
    </row>
    <row r="123" spans="1:29" ht="24.9" customHeight="1">
      <c r="A123" s="150"/>
      <c r="B123" s="152"/>
      <c r="C123" s="40">
        <v>2</v>
      </c>
      <c r="D123" s="44" t="s">
        <v>363</v>
      </c>
      <c r="E123" s="44">
        <v>165077192.41499999</v>
      </c>
      <c r="F123" s="44">
        <v>0</v>
      </c>
      <c r="G123" s="44">
        <v>42336436.494900003</v>
      </c>
      <c r="H123" s="44">
        <v>7025579.7434999999</v>
      </c>
      <c r="I123" s="44">
        <v>193462.23869999999</v>
      </c>
      <c r="J123" s="44">
        <v>6228212.7345000003</v>
      </c>
      <c r="K123" s="44">
        <f t="shared" ref="K123:K153" si="48">J123/2</f>
        <v>3114106.3672500001</v>
      </c>
      <c r="L123" s="44">
        <f t="shared" si="46"/>
        <v>3114106.3672500001</v>
      </c>
      <c r="M123" s="44">
        <v>125783833.4462</v>
      </c>
      <c r="N123" s="49">
        <f t="shared" si="17"/>
        <v>343530610.70555001</v>
      </c>
      <c r="O123" s="48"/>
      <c r="P123" s="151">
        <v>24</v>
      </c>
      <c r="Q123" s="52">
        <v>1</v>
      </c>
      <c r="R123" s="41" t="s">
        <v>111</v>
      </c>
      <c r="S123" s="44" t="s">
        <v>364</v>
      </c>
      <c r="T123" s="44">
        <v>170964362.91229999</v>
      </c>
      <c r="U123" s="44">
        <v>0</v>
      </c>
      <c r="V123" s="44">
        <v>43846286.621699996</v>
      </c>
      <c r="W123" s="44">
        <v>22571312.960000001</v>
      </c>
      <c r="X123" s="44">
        <v>200361.709</v>
      </c>
      <c r="Y123" s="44">
        <v>6450330.3372999998</v>
      </c>
      <c r="Z123" s="44">
        <v>0</v>
      </c>
      <c r="AA123" s="44">
        <f>Y123-Z123</f>
        <v>6450330.3372999998</v>
      </c>
      <c r="AB123" s="44">
        <v>558650619.33029997</v>
      </c>
      <c r="AC123" s="49">
        <f t="shared" si="18"/>
        <v>802683273.87059999</v>
      </c>
    </row>
    <row r="124" spans="1:29" ht="24.9" customHeight="1">
      <c r="A124" s="150"/>
      <c r="B124" s="152"/>
      <c r="C124" s="40">
        <v>3</v>
      </c>
      <c r="D124" s="53" t="s">
        <v>365</v>
      </c>
      <c r="E124" s="44">
        <v>109859046.8971</v>
      </c>
      <c r="F124" s="44">
        <v>0</v>
      </c>
      <c r="G124" s="44">
        <v>28174943.4571</v>
      </c>
      <c r="H124" s="44">
        <v>4945438.7286999999</v>
      </c>
      <c r="I124" s="44">
        <v>128749.3254</v>
      </c>
      <c r="J124" s="44">
        <v>4144882.1904000002</v>
      </c>
      <c r="K124" s="44">
        <f t="shared" si="48"/>
        <v>2072441.0952000001</v>
      </c>
      <c r="L124" s="44">
        <f t="shared" si="46"/>
        <v>2072441.0952000001</v>
      </c>
      <c r="M124" s="44">
        <v>89363360.944000006</v>
      </c>
      <c r="N124" s="49">
        <f t="shared" si="17"/>
        <v>234543980.44750002</v>
      </c>
      <c r="O124" s="48"/>
      <c r="P124" s="152"/>
      <c r="Q124" s="52">
        <v>2</v>
      </c>
      <c r="R124" s="41" t="s">
        <v>111</v>
      </c>
      <c r="S124" s="53" t="s">
        <v>366</v>
      </c>
      <c r="T124" s="44">
        <v>219752092.345</v>
      </c>
      <c r="U124" s="44">
        <v>0</v>
      </c>
      <c r="V124" s="44">
        <v>56358606.334899999</v>
      </c>
      <c r="W124" s="44">
        <v>24987797.248500001</v>
      </c>
      <c r="X124" s="44">
        <v>257538.49540000001</v>
      </c>
      <c r="Y124" s="44">
        <v>8291047.1151999999</v>
      </c>
      <c r="Z124" s="44">
        <v>0</v>
      </c>
      <c r="AA124" s="44">
        <f t="shared" ref="AA124:AA142" si="49">Y124-Z124</f>
        <v>8291047.1151999999</v>
      </c>
      <c r="AB124" s="44">
        <v>600960010.35420001</v>
      </c>
      <c r="AC124" s="49">
        <f t="shared" si="18"/>
        <v>910607091.89319992</v>
      </c>
    </row>
    <row r="125" spans="1:29" ht="24.9" customHeight="1">
      <c r="A125" s="150"/>
      <c r="B125" s="152"/>
      <c r="C125" s="40">
        <v>4</v>
      </c>
      <c r="D125" s="44" t="s">
        <v>367</v>
      </c>
      <c r="E125" s="44">
        <v>135461167.96169999</v>
      </c>
      <c r="F125" s="44">
        <v>0</v>
      </c>
      <c r="G125" s="44">
        <v>34740978.151100002</v>
      </c>
      <c r="H125" s="44">
        <v>5523661.1207999997</v>
      </c>
      <c r="I125" s="44">
        <v>158753.73480000001</v>
      </c>
      <c r="J125" s="44">
        <v>5110826.9954000004</v>
      </c>
      <c r="K125" s="44">
        <f t="shared" si="48"/>
        <v>2555413.4977000002</v>
      </c>
      <c r="L125" s="44">
        <f t="shared" si="46"/>
        <v>2555413.4977000002</v>
      </c>
      <c r="M125" s="44">
        <v>99487257.632699996</v>
      </c>
      <c r="N125" s="49">
        <f t="shared" si="17"/>
        <v>277927232.0988</v>
      </c>
      <c r="O125" s="48"/>
      <c r="P125" s="152"/>
      <c r="Q125" s="52">
        <v>3</v>
      </c>
      <c r="R125" s="41" t="s">
        <v>111</v>
      </c>
      <c r="S125" s="44" t="s">
        <v>368</v>
      </c>
      <c r="T125" s="44">
        <v>354392154.68849999</v>
      </c>
      <c r="U125" s="44">
        <v>0</v>
      </c>
      <c r="V125" s="44">
        <v>90889000.059599996</v>
      </c>
      <c r="W125" s="44">
        <v>31386835.559500001</v>
      </c>
      <c r="X125" s="44">
        <v>415329.93530000001</v>
      </c>
      <c r="Y125" s="44">
        <v>13370894.5406</v>
      </c>
      <c r="Z125" s="44">
        <v>0</v>
      </c>
      <c r="AA125" s="44">
        <f t="shared" si="49"/>
        <v>13370894.5406</v>
      </c>
      <c r="AB125" s="44">
        <v>712998567.92449999</v>
      </c>
      <c r="AC125" s="49">
        <f t="shared" si="18"/>
        <v>1203452782.7079999</v>
      </c>
    </row>
    <row r="126" spans="1:29" ht="24.9" customHeight="1">
      <c r="A126" s="150"/>
      <c r="B126" s="152"/>
      <c r="C126" s="40">
        <v>5</v>
      </c>
      <c r="D126" s="44" t="s">
        <v>369</v>
      </c>
      <c r="E126" s="44">
        <v>142357877.4677</v>
      </c>
      <c r="F126" s="44">
        <v>0</v>
      </c>
      <c r="G126" s="44">
        <v>36509739.175899997</v>
      </c>
      <c r="H126" s="44">
        <v>6051821.7148000002</v>
      </c>
      <c r="I126" s="44">
        <v>166836.3345</v>
      </c>
      <c r="J126" s="44">
        <v>5371033.5893000001</v>
      </c>
      <c r="K126" s="44">
        <f t="shared" si="48"/>
        <v>2685516.7946500001</v>
      </c>
      <c r="L126" s="44">
        <f t="shared" si="46"/>
        <v>2685516.7946500001</v>
      </c>
      <c r="M126" s="44">
        <v>108734639.54260001</v>
      </c>
      <c r="N126" s="49">
        <f t="shared" si="17"/>
        <v>296506431.03015</v>
      </c>
      <c r="O126" s="48"/>
      <c r="P126" s="152"/>
      <c r="Q126" s="52">
        <v>4</v>
      </c>
      <c r="R126" s="41" t="s">
        <v>111</v>
      </c>
      <c r="S126" s="44" t="s">
        <v>370</v>
      </c>
      <c r="T126" s="44">
        <v>138511872.1798</v>
      </c>
      <c r="U126" s="44">
        <v>0</v>
      </c>
      <c r="V126" s="44">
        <v>35523375.425300002</v>
      </c>
      <c r="W126" s="44">
        <v>21043015.952300001</v>
      </c>
      <c r="X126" s="44">
        <v>162329.008</v>
      </c>
      <c r="Y126" s="44">
        <v>5225927.2983999997</v>
      </c>
      <c r="Z126" s="44">
        <v>0</v>
      </c>
      <c r="AA126" s="44">
        <f t="shared" si="49"/>
        <v>5225927.2983999997</v>
      </c>
      <c r="AB126" s="44">
        <v>531892193.45999998</v>
      </c>
      <c r="AC126" s="49">
        <f t="shared" si="18"/>
        <v>732358713.32379997</v>
      </c>
    </row>
    <row r="127" spans="1:29" ht="24.9" customHeight="1">
      <c r="A127" s="150"/>
      <c r="B127" s="152"/>
      <c r="C127" s="40">
        <v>6</v>
      </c>
      <c r="D127" s="44" t="s">
        <v>371</v>
      </c>
      <c r="E127" s="44">
        <v>139959892.37920001</v>
      </c>
      <c r="F127" s="44">
        <v>0</v>
      </c>
      <c r="G127" s="44">
        <v>35894741.174500003</v>
      </c>
      <c r="H127" s="44">
        <v>6129652.5033999998</v>
      </c>
      <c r="I127" s="44">
        <v>164026.0154</v>
      </c>
      <c r="J127" s="44">
        <v>5280559.7871000003</v>
      </c>
      <c r="K127" s="44">
        <f t="shared" si="48"/>
        <v>2640279.8935500002</v>
      </c>
      <c r="L127" s="44">
        <f t="shared" si="46"/>
        <v>2640279.8935500002</v>
      </c>
      <c r="M127" s="44">
        <v>110097352.01100001</v>
      </c>
      <c r="N127" s="49">
        <f t="shared" si="17"/>
        <v>294885943.97705007</v>
      </c>
      <c r="O127" s="48"/>
      <c r="P127" s="152"/>
      <c r="Q127" s="52">
        <v>5</v>
      </c>
      <c r="R127" s="41" t="s">
        <v>111</v>
      </c>
      <c r="S127" s="44" t="s">
        <v>372</v>
      </c>
      <c r="T127" s="44">
        <v>116453311.5537</v>
      </c>
      <c r="U127" s="44">
        <v>0</v>
      </c>
      <c r="V127" s="44">
        <v>29866138.120499998</v>
      </c>
      <c r="W127" s="44">
        <v>19956360.160500001</v>
      </c>
      <c r="X127" s="44">
        <v>136477.4748</v>
      </c>
      <c r="Y127" s="44">
        <v>4393677.8143999996</v>
      </c>
      <c r="Z127" s="44">
        <v>0</v>
      </c>
      <c r="AA127" s="44">
        <f t="shared" si="49"/>
        <v>4393677.8143999996</v>
      </c>
      <c r="AB127" s="44">
        <v>512866311.51190001</v>
      </c>
      <c r="AC127" s="49">
        <f t="shared" si="18"/>
        <v>683672276.6358</v>
      </c>
    </row>
    <row r="128" spans="1:29" ht="24.9" customHeight="1">
      <c r="A128" s="150"/>
      <c r="B128" s="152"/>
      <c r="C128" s="40">
        <v>7</v>
      </c>
      <c r="D128" s="44" t="s">
        <v>373</v>
      </c>
      <c r="E128" s="44">
        <v>193364164.91139999</v>
      </c>
      <c r="F128" s="44">
        <v>0</v>
      </c>
      <c r="G128" s="44">
        <v>49591040.218199998</v>
      </c>
      <c r="H128" s="44">
        <v>7555475.8994000005</v>
      </c>
      <c r="I128" s="44">
        <v>226613.16020000001</v>
      </c>
      <c r="J128" s="44">
        <v>7295454.5486000003</v>
      </c>
      <c r="K128" s="44">
        <f t="shared" si="48"/>
        <v>3647727.2743000002</v>
      </c>
      <c r="L128" s="44">
        <f t="shared" si="46"/>
        <v>3647727.2743000002</v>
      </c>
      <c r="M128" s="44">
        <v>135061602.71169999</v>
      </c>
      <c r="N128" s="49">
        <f t="shared" si="17"/>
        <v>389446624.17519999</v>
      </c>
      <c r="O128" s="48"/>
      <c r="P128" s="152"/>
      <c r="Q128" s="52">
        <v>6</v>
      </c>
      <c r="R128" s="41" t="s">
        <v>111</v>
      </c>
      <c r="S128" s="44" t="s">
        <v>374</v>
      </c>
      <c r="T128" s="44">
        <v>130190505.9601</v>
      </c>
      <c r="U128" s="44">
        <v>0</v>
      </c>
      <c r="V128" s="44">
        <v>33389240.5557</v>
      </c>
      <c r="W128" s="44">
        <v>20212177.673599999</v>
      </c>
      <c r="X128" s="44">
        <v>152576.78159999999</v>
      </c>
      <c r="Y128" s="44">
        <v>4911969.699</v>
      </c>
      <c r="Z128" s="44">
        <v>0</v>
      </c>
      <c r="AA128" s="44">
        <f t="shared" si="49"/>
        <v>4911969.699</v>
      </c>
      <c r="AB128" s="44">
        <v>517345332.23049998</v>
      </c>
      <c r="AC128" s="49">
        <f t="shared" si="18"/>
        <v>706201802.90049994</v>
      </c>
    </row>
    <row r="129" spans="1:29" ht="24.9" customHeight="1">
      <c r="A129" s="150"/>
      <c r="B129" s="153"/>
      <c r="C129" s="40">
        <v>8</v>
      </c>
      <c r="D129" s="44" t="s">
        <v>375</v>
      </c>
      <c r="E129" s="44">
        <v>178482352.2272</v>
      </c>
      <c r="F129" s="44">
        <v>0</v>
      </c>
      <c r="G129" s="44">
        <v>45774383.850199997</v>
      </c>
      <c r="H129" s="44">
        <v>7921248.2663000003</v>
      </c>
      <c r="I129" s="44">
        <v>209172.41769999999</v>
      </c>
      <c r="J129" s="44">
        <v>6733977.2548000002</v>
      </c>
      <c r="K129" s="44">
        <f t="shared" si="48"/>
        <v>3366988.6274000001</v>
      </c>
      <c r="L129" s="44">
        <f t="shared" si="46"/>
        <v>3366988.6274000001</v>
      </c>
      <c r="M129" s="44">
        <v>141465785.0891</v>
      </c>
      <c r="N129" s="49">
        <f t="shared" si="17"/>
        <v>377219930.47790003</v>
      </c>
      <c r="O129" s="48"/>
      <c r="P129" s="152"/>
      <c r="Q129" s="52">
        <v>7</v>
      </c>
      <c r="R129" s="41" t="s">
        <v>111</v>
      </c>
      <c r="S129" s="44" t="s">
        <v>376</v>
      </c>
      <c r="T129" s="44">
        <v>119534774.68790001</v>
      </c>
      <c r="U129" s="44">
        <v>0</v>
      </c>
      <c r="V129" s="44">
        <v>30656423.964299999</v>
      </c>
      <c r="W129" s="44">
        <v>19568790.860800002</v>
      </c>
      <c r="X129" s="44">
        <v>140088.7959</v>
      </c>
      <c r="Y129" s="44">
        <v>4509938.6233999999</v>
      </c>
      <c r="Z129" s="44">
        <v>0</v>
      </c>
      <c r="AA129" s="44">
        <f t="shared" si="49"/>
        <v>4509938.6233999999</v>
      </c>
      <c r="AB129" s="44">
        <v>506080494.14679998</v>
      </c>
      <c r="AC129" s="49">
        <f t="shared" si="18"/>
        <v>680490511.07910001</v>
      </c>
    </row>
    <row r="130" spans="1:29" ht="24.9" customHeight="1">
      <c r="A130" s="40"/>
      <c r="B130" s="144" t="s">
        <v>377</v>
      </c>
      <c r="C130" s="145"/>
      <c r="D130" s="45"/>
      <c r="E130" s="45">
        <f>SUM(E122:E129)</f>
        <v>1208356508.6140997</v>
      </c>
      <c r="F130" s="45">
        <f t="shared" ref="F130:N130" si="50">SUM(F122:F129)</f>
        <v>0</v>
      </c>
      <c r="G130" s="45">
        <f t="shared" si="50"/>
        <v>309900524.97089994</v>
      </c>
      <c r="H130" s="45">
        <f t="shared" si="50"/>
        <v>51259925.056000002</v>
      </c>
      <c r="I130" s="45">
        <f t="shared" si="50"/>
        <v>1416133.5795</v>
      </c>
      <c r="J130" s="45">
        <f t="shared" si="50"/>
        <v>45590195.014800005</v>
      </c>
      <c r="K130" s="45">
        <f t="shared" si="50"/>
        <v>22795097.507400002</v>
      </c>
      <c r="L130" s="45">
        <f t="shared" si="50"/>
        <v>22795097.507400002</v>
      </c>
      <c r="M130" s="45">
        <f t="shared" si="50"/>
        <v>919695392.80019999</v>
      </c>
      <c r="N130" s="50">
        <f t="shared" si="50"/>
        <v>2513423582.5281</v>
      </c>
      <c r="O130" s="48"/>
      <c r="P130" s="152"/>
      <c r="Q130" s="52">
        <v>8</v>
      </c>
      <c r="R130" s="41" t="s">
        <v>111</v>
      </c>
      <c r="S130" s="44" t="s">
        <v>378</v>
      </c>
      <c r="T130" s="44">
        <v>144205988.98809999</v>
      </c>
      <c r="U130" s="44">
        <v>0</v>
      </c>
      <c r="V130" s="44">
        <v>36983714.137999997</v>
      </c>
      <c r="W130" s="44">
        <v>20715512.1864</v>
      </c>
      <c r="X130" s="44">
        <v>169002.22899999999</v>
      </c>
      <c r="Y130" s="44">
        <v>5440761.1606000001</v>
      </c>
      <c r="Z130" s="44">
        <v>0</v>
      </c>
      <c r="AA130" s="44">
        <f t="shared" si="49"/>
        <v>5440761.1606000001</v>
      </c>
      <c r="AB130" s="44">
        <v>526158042.83639997</v>
      </c>
      <c r="AC130" s="49">
        <f t="shared" si="18"/>
        <v>733673021.53849995</v>
      </c>
    </row>
    <row r="131" spans="1:29" ht="24.9" customHeight="1">
      <c r="A131" s="150">
        <v>7</v>
      </c>
      <c r="B131" s="151" t="s">
        <v>379</v>
      </c>
      <c r="C131" s="40">
        <v>1</v>
      </c>
      <c r="D131" s="44" t="s">
        <v>380</v>
      </c>
      <c r="E131" s="44">
        <v>142218036.82190001</v>
      </c>
      <c r="F131" s="44">
        <f>-6066891.24</f>
        <v>-6066891.2400000002</v>
      </c>
      <c r="G131" s="44">
        <v>36473875.017200001</v>
      </c>
      <c r="H131" s="44">
        <v>5626309.3892000001</v>
      </c>
      <c r="I131" s="44">
        <v>166672.44820000001</v>
      </c>
      <c r="J131" s="44">
        <v>5365757.5285999998</v>
      </c>
      <c r="K131" s="44">
        <f t="shared" si="48"/>
        <v>2682878.7642999999</v>
      </c>
      <c r="L131" s="44">
        <f t="shared" ref="L131:L181" si="51">J131-K131</f>
        <v>2682878.7642999999</v>
      </c>
      <c r="M131" s="44">
        <v>92707524.188299999</v>
      </c>
      <c r="N131" s="49">
        <f t="shared" si="17"/>
        <v>273808405.38909996</v>
      </c>
      <c r="O131" s="48"/>
      <c r="P131" s="152"/>
      <c r="Q131" s="52">
        <v>9</v>
      </c>
      <c r="R131" s="41" t="s">
        <v>111</v>
      </c>
      <c r="S131" s="44" t="s">
        <v>381</v>
      </c>
      <c r="T131" s="44">
        <v>96291612.871600002</v>
      </c>
      <c r="U131" s="44">
        <v>0</v>
      </c>
      <c r="V131" s="44">
        <v>24695378.529800002</v>
      </c>
      <c r="W131" s="44">
        <v>18879654.204999998</v>
      </c>
      <c r="X131" s="44">
        <v>112848.96920000001</v>
      </c>
      <c r="Y131" s="44">
        <v>3632995.2111</v>
      </c>
      <c r="Z131" s="44">
        <v>0</v>
      </c>
      <c r="AA131" s="44">
        <f t="shared" si="49"/>
        <v>3632995.2111</v>
      </c>
      <c r="AB131" s="44">
        <v>494014637.81989998</v>
      </c>
      <c r="AC131" s="49">
        <f t="shared" si="18"/>
        <v>637627127.60660005</v>
      </c>
    </row>
    <row r="132" spans="1:29" ht="24.9" customHeight="1">
      <c r="A132" s="150"/>
      <c r="B132" s="152"/>
      <c r="C132" s="40">
        <v>2</v>
      </c>
      <c r="D132" s="44" t="s">
        <v>382</v>
      </c>
      <c r="E132" s="44">
        <v>125485898.7925</v>
      </c>
      <c r="F132" s="44">
        <f t="shared" ref="F132:F153" si="52">-6066891.24</f>
        <v>-6066891.2400000002</v>
      </c>
      <c r="G132" s="44">
        <v>32182675.9197</v>
      </c>
      <c r="H132" s="44">
        <v>4943306.4894000003</v>
      </c>
      <c r="I132" s="44">
        <v>147063.21669999999</v>
      </c>
      <c r="J132" s="44">
        <v>4734469.1379000004</v>
      </c>
      <c r="K132" s="44">
        <f t="shared" si="48"/>
        <v>2367234.5689500002</v>
      </c>
      <c r="L132" s="44">
        <f t="shared" si="51"/>
        <v>2367234.5689500002</v>
      </c>
      <c r="M132" s="44">
        <v>80749061.683400005</v>
      </c>
      <c r="N132" s="49">
        <f t="shared" si="17"/>
        <v>239808349.43065</v>
      </c>
      <c r="O132" s="48"/>
      <c r="P132" s="152"/>
      <c r="Q132" s="52">
        <v>10</v>
      </c>
      <c r="R132" s="41" t="s">
        <v>111</v>
      </c>
      <c r="S132" s="44" t="s">
        <v>383</v>
      </c>
      <c r="T132" s="44">
        <v>164186894.83340001</v>
      </c>
      <c r="U132" s="44">
        <v>0</v>
      </c>
      <c r="V132" s="44">
        <v>42108106.787600003</v>
      </c>
      <c r="W132" s="44">
        <v>22225698.982999999</v>
      </c>
      <c r="X132" s="44">
        <v>192418.85440000001</v>
      </c>
      <c r="Y132" s="44">
        <v>6194622.6141999997</v>
      </c>
      <c r="Z132" s="44">
        <v>0</v>
      </c>
      <c r="AA132" s="44">
        <f t="shared" si="49"/>
        <v>6194622.6141999997</v>
      </c>
      <c r="AB132" s="44">
        <v>552599383.25689995</v>
      </c>
      <c r="AC132" s="49">
        <f t="shared" si="18"/>
        <v>787507125.32949996</v>
      </c>
    </row>
    <row r="133" spans="1:29" ht="24.9" customHeight="1">
      <c r="A133" s="150"/>
      <c r="B133" s="152"/>
      <c r="C133" s="40">
        <v>3</v>
      </c>
      <c r="D133" s="44" t="s">
        <v>384</v>
      </c>
      <c r="E133" s="44">
        <v>121507657.8779</v>
      </c>
      <c r="F133" s="44">
        <f t="shared" si="52"/>
        <v>-6066891.2400000002</v>
      </c>
      <c r="G133" s="44">
        <v>31162398.427900001</v>
      </c>
      <c r="H133" s="44">
        <v>4741097.3574000001</v>
      </c>
      <c r="I133" s="44">
        <v>142400.9167</v>
      </c>
      <c r="J133" s="44">
        <v>4584373.7165999999</v>
      </c>
      <c r="K133" s="44">
        <f t="shared" si="48"/>
        <v>2292186.8583</v>
      </c>
      <c r="L133" s="44">
        <f t="shared" si="51"/>
        <v>2292186.8583</v>
      </c>
      <c r="M133" s="44">
        <v>77208651.644299999</v>
      </c>
      <c r="N133" s="49">
        <f t="shared" si="17"/>
        <v>230987501.84250003</v>
      </c>
      <c r="O133" s="48"/>
      <c r="P133" s="152"/>
      <c r="Q133" s="52">
        <v>11</v>
      </c>
      <c r="R133" s="41" t="s">
        <v>111</v>
      </c>
      <c r="S133" s="44" t="s">
        <v>385</v>
      </c>
      <c r="T133" s="44">
        <v>141931448.2719</v>
      </c>
      <c r="U133" s="44">
        <v>0</v>
      </c>
      <c r="V133" s="44">
        <v>36400375.233400002</v>
      </c>
      <c r="W133" s="44">
        <v>20989439.910799999</v>
      </c>
      <c r="X133" s="44">
        <v>166336.58069999999</v>
      </c>
      <c r="Y133" s="44">
        <v>5354944.8026000001</v>
      </c>
      <c r="Z133" s="44">
        <v>0</v>
      </c>
      <c r="AA133" s="44">
        <f t="shared" si="49"/>
        <v>5354944.8026000001</v>
      </c>
      <c r="AB133" s="44">
        <v>530954149.00459999</v>
      </c>
      <c r="AC133" s="49">
        <f t="shared" si="18"/>
        <v>735796693.80400002</v>
      </c>
    </row>
    <row r="134" spans="1:29" ht="24.9" customHeight="1">
      <c r="A134" s="150"/>
      <c r="B134" s="152"/>
      <c r="C134" s="40">
        <v>4</v>
      </c>
      <c r="D134" s="44" t="s">
        <v>386</v>
      </c>
      <c r="E134" s="44">
        <v>144045740.16429999</v>
      </c>
      <c r="F134" s="44">
        <f t="shared" si="52"/>
        <v>-6066891.2400000002</v>
      </c>
      <c r="G134" s="44">
        <v>36942616.006499998</v>
      </c>
      <c r="H134" s="44">
        <v>5894071.0177999996</v>
      </c>
      <c r="I134" s="44">
        <v>168814.4253</v>
      </c>
      <c r="J134" s="44">
        <v>5434715.1179</v>
      </c>
      <c r="K134" s="44">
        <f t="shared" si="48"/>
        <v>2717357.55895</v>
      </c>
      <c r="L134" s="44">
        <f t="shared" si="51"/>
        <v>2717357.55895</v>
      </c>
      <c r="M134" s="44">
        <v>97395670.310599998</v>
      </c>
      <c r="N134" s="49">
        <f t="shared" si="17"/>
        <v>281097378.24344999</v>
      </c>
      <c r="O134" s="48"/>
      <c r="P134" s="152"/>
      <c r="Q134" s="52">
        <v>12</v>
      </c>
      <c r="R134" s="41" t="s">
        <v>111</v>
      </c>
      <c r="S134" s="44" t="s">
        <v>387</v>
      </c>
      <c r="T134" s="44">
        <v>195148701.6832</v>
      </c>
      <c r="U134" s="44">
        <v>0</v>
      </c>
      <c r="V134" s="44">
        <v>50048710.515299998</v>
      </c>
      <c r="W134" s="44">
        <v>23387134.8552</v>
      </c>
      <c r="X134" s="44">
        <v>228704.54829999999</v>
      </c>
      <c r="Y134" s="44">
        <v>7362783.5023999996</v>
      </c>
      <c r="Z134" s="44">
        <v>0</v>
      </c>
      <c r="AA134" s="44">
        <f t="shared" si="49"/>
        <v>7362783.5023999996</v>
      </c>
      <c r="AB134" s="44">
        <v>572934563.87450004</v>
      </c>
      <c r="AC134" s="49">
        <f t="shared" si="18"/>
        <v>849110598.97890007</v>
      </c>
    </row>
    <row r="135" spans="1:29" ht="24.9" customHeight="1">
      <c r="A135" s="150"/>
      <c r="B135" s="152"/>
      <c r="C135" s="40">
        <v>5</v>
      </c>
      <c r="D135" s="44" t="s">
        <v>388</v>
      </c>
      <c r="E135" s="44">
        <v>186948943.48789999</v>
      </c>
      <c r="F135" s="44">
        <f t="shared" si="52"/>
        <v>-6066891.2400000002</v>
      </c>
      <c r="G135" s="44">
        <v>47945763.784699999</v>
      </c>
      <c r="H135" s="44">
        <v>7567271.2750000004</v>
      </c>
      <c r="I135" s="44">
        <v>219094.84049999999</v>
      </c>
      <c r="J135" s="44">
        <v>7053414.0632999996</v>
      </c>
      <c r="K135" s="44">
        <f t="shared" si="48"/>
        <v>3526707.0316499998</v>
      </c>
      <c r="L135" s="44">
        <f t="shared" si="51"/>
        <v>3526707.0316499998</v>
      </c>
      <c r="M135" s="44">
        <v>126691157.2612</v>
      </c>
      <c r="N135" s="49">
        <f t="shared" si="17"/>
        <v>366832046.44094998</v>
      </c>
      <c r="O135" s="48"/>
      <c r="P135" s="152"/>
      <c r="Q135" s="52">
        <v>13</v>
      </c>
      <c r="R135" s="41" t="s">
        <v>111</v>
      </c>
      <c r="S135" s="44" t="s">
        <v>389</v>
      </c>
      <c r="T135" s="44">
        <v>211138285.77169999</v>
      </c>
      <c r="U135" s="44">
        <v>0</v>
      </c>
      <c r="V135" s="44">
        <v>54149470.901699997</v>
      </c>
      <c r="W135" s="44">
        <v>24786083.991300002</v>
      </c>
      <c r="X135" s="44">
        <v>247443.5436</v>
      </c>
      <c r="Y135" s="44">
        <v>7966056.0066</v>
      </c>
      <c r="Z135" s="44">
        <v>0</v>
      </c>
      <c r="AA135" s="44">
        <f t="shared" si="49"/>
        <v>7966056.0066</v>
      </c>
      <c r="AB135" s="44">
        <v>597428282.41670001</v>
      </c>
      <c r="AC135" s="49">
        <f t="shared" si="18"/>
        <v>895715622.63160002</v>
      </c>
    </row>
    <row r="136" spans="1:29" ht="24.9" customHeight="1">
      <c r="A136" s="150"/>
      <c r="B136" s="152"/>
      <c r="C136" s="40">
        <v>6</v>
      </c>
      <c r="D136" s="44" t="s">
        <v>390</v>
      </c>
      <c r="E136" s="44">
        <v>152739629.97440001</v>
      </c>
      <c r="F136" s="44">
        <f t="shared" si="52"/>
        <v>-6066891.2400000002</v>
      </c>
      <c r="G136" s="44">
        <v>39172289.9454</v>
      </c>
      <c r="H136" s="44">
        <v>5763397.2200999996</v>
      </c>
      <c r="I136" s="44">
        <v>179003.23079999999</v>
      </c>
      <c r="J136" s="44">
        <v>5762727.6945000002</v>
      </c>
      <c r="K136" s="44">
        <f t="shared" si="48"/>
        <v>2881363.8472500001</v>
      </c>
      <c r="L136" s="44">
        <f t="shared" si="51"/>
        <v>2881363.8472500001</v>
      </c>
      <c r="M136" s="44">
        <v>95107747.797900006</v>
      </c>
      <c r="N136" s="49">
        <f t="shared" ref="N136:N199" si="53">E136+F136+G136+H136+I136+L136+M136</f>
        <v>289776540.77585</v>
      </c>
      <c r="O136" s="48"/>
      <c r="P136" s="152"/>
      <c r="Q136" s="52">
        <v>14</v>
      </c>
      <c r="R136" s="41" t="s">
        <v>111</v>
      </c>
      <c r="S136" s="44" t="s">
        <v>391</v>
      </c>
      <c r="T136" s="44">
        <v>113659003.8337</v>
      </c>
      <c r="U136" s="44">
        <v>0</v>
      </c>
      <c r="V136" s="44">
        <v>29149497.441100001</v>
      </c>
      <c r="W136" s="44">
        <v>19870929.551100001</v>
      </c>
      <c r="X136" s="44">
        <v>133202.68539999999</v>
      </c>
      <c r="Y136" s="44">
        <v>4288251.1188000003</v>
      </c>
      <c r="Z136" s="44">
        <v>0</v>
      </c>
      <c r="AA136" s="44">
        <f t="shared" si="49"/>
        <v>4288251.1188000003</v>
      </c>
      <c r="AB136" s="44">
        <v>511370536.39950001</v>
      </c>
      <c r="AC136" s="49">
        <f t="shared" ref="AC136:AC199" si="54">T136+U136+V136+W136+X136+AA136+AB136</f>
        <v>678471421.02960002</v>
      </c>
    </row>
    <row r="137" spans="1:29" ht="24.9" customHeight="1">
      <c r="A137" s="150"/>
      <c r="B137" s="152"/>
      <c r="C137" s="40">
        <v>7</v>
      </c>
      <c r="D137" s="44" t="s">
        <v>392</v>
      </c>
      <c r="E137" s="44">
        <v>144887797.04080001</v>
      </c>
      <c r="F137" s="44">
        <f t="shared" si="52"/>
        <v>-6066891.2400000002</v>
      </c>
      <c r="G137" s="44">
        <v>37158573.686399996</v>
      </c>
      <c r="H137" s="44">
        <v>5462077.8013000004</v>
      </c>
      <c r="I137" s="44">
        <v>169801.27410000001</v>
      </c>
      <c r="J137" s="44">
        <v>5466485.1600000001</v>
      </c>
      <c r="K137" s="44">
        <f t="shared" si="48"/>
        <v>2733242.58</v>
      </c>
      <c r="L137" s="44">
        <f t="shared" si="51"/>
        <v>2733242.58</v>
      </c>
      <c r="M137" s="44">
        <v>89832049.886899993</v>
      </c>
      <c r="N137" s="49">
        <f t="shared" si="53"/>
        <v>274176651.02950001</v>
      </c>
      <c r="O137" s="48"/>
      <c r="P137" s="152"/>
      <c r="Q137" s="52">
        <v>15</v>
      </c>
      <c r="R137" s="41" t="s">
        <v>111</v>
      </c>
      <c r="S137" s="44" t="s">
        <v>393</v>
      </c>
      <c r="T137" s="44">
        <v>137147842.00909999</v>
      </c>
      <c r="U137" s="44">
        <v>0</v>
      </c>
      <c r="V137" s="44">
        <v>35173550.135399997</v>
      </c>
      <c r="W137" s="44">
        <v>21038208.122400001</v>
      </c>
      <c r="X137" s="44">
        <v>160730.4326</v>
      </c>
      <c r="Y137" s="44">
        <v>5174463.6774000004</v>
      </c>
      <c r="Z137" s="44">
        <v>0</v>
      </c>
      <c r="AA137" s="44">
        <f t="shared" si="49"/>
        <v>5174463.6774000004</v>
      </c>
      <c r="AB137" s="44">
        <v>531808014.82279998</v>
      </c>
      <c r="AC137" s="49">
        <f t="shared" si="54"/>
        <v>730502809.1997</v>
      </c>
    </row>
    <row r="138" spans="1:29" ht="24.9" customHeight="1">
      <c r="A138" s="150"/>
      <c r="B138" s="152"/>
      <c r="C138" s="40">
        <v>8</v>
      </c>
      <c r="D138" s="44" t="s">
        <v>394</v>
      </c>
      <c r="E138" s="44">
        <v>124509690.8872</v>
      </c>
      <c r="F138" s="44">
        <f t="shared" si="52"/>
        <v>-6066891.2400000002</v>
      </c>
      <c r="G138" s="44">
        <v>31932313.265799999</v>
      </c>
      <c r="H138" s="44">
        <v>5014690.9051999999</v>
      </c>
      <c r="I138" s="44">
        <v>145919.14970000001</v>
      </c>
      <c r="J138" s="44">
        <v>4697637.6990999999</v>
      </c>
      <c r="K138" s="44">
        <f t="shared" si="48"/>
        <v>2348818.8495499999</v>
      </c>
      <c r="L138" s="44">
        <f t="shared" si="51"/>
        <v>2348818.8495499999</v>
      </c>
      <c r="M138" s="44">
        <v>81998906.831</v>
      </c>
      <c r="N138" s="49">
        <f t="shared" si="53"/>
        <v>239883448.64844999</v>
      </c>
      <c r="O138" s="48"/>
      <c r="P138" s="152"/>
      <c r="Q138" s="52">
        <v>16</v>
      </c>
      <c r="R138" s="41" t="s">
        <v>111</v>
      </c>
      <c r="S138" s="44" t="s">
        <v>395</v>
      </c>
      <c r="T138" s="44">
        <v>205320623.3874</v>
      </c>
      <c r="U138" s="44">
        <v>0</v>
      </c>
      <c r="V138" s="44">
        <v>52657447.137100004</v>
      </c>
      <c r="W138" s="44">
        <v>24436988.110599998</v>
      </c>
      <c r="X138" s="44">
        <v>240625.53330000001</v>
      </c>
      <c r="Y138" s="44">
        <v>7746560.8816999998</v>
      </c>
      <c r="Z138" s="44">
        <v>0</v>
      </c>
      <c r="AA138" s="44">
        <f t="shared" si="49"/>
        <v>7746560.8816999998</v>
      </c>
      <c r="AB138" s="44">
        <v>591316082.8908</v>
      </c>
      <c r="AC138" s="49">
        <f t="shared" si="54"/>
        <v>881718327.94089997</v>
      </c>
    </row>
    <row r="139" spans="1:29" ht="24.9" customHeight="1">
      <c r="A139" s="150"/>
      <c r="B139" s="152"/>
      <c r="C139" s="40">
        <v>9</v>
      </c>
      <c r="D139" s="44" t="s">
        <v>396</v>
      </c>
      <c r="E139" s="44">
        <v>157287852.94620001</v>
      </c>
      <c r="F139" s="44">
        <f t="shared" si="52"/>
        <v>-6066891.2400000002</v>
      </c>
      <c r="G139" s="44">
        <v>40338747.589900002</v>
      </c>
      <c r="H139" s="44">
        <v>6120416.3181999996</v>
      </c>
      <c r="I139" s="44">
        <v>184333.52129999999</v>
      </c>
      <c r="J139" s="44">
        <v>5934328.0217000004</v>
      </c>
      <c r="K139" s="44">
        <f t="shared" si="48"/>
        <v>2967164.0108500002</v>
      </c>
      <c r="L139" s="44">
        <f t="shared" si="51"/>
        <v>2967164.0108500002</v>
      </c>
      <c r="M139" s="44">
        <v>101358672.208</v>
      </c>
      <c r="N139" s="49">
        <f t="shared" si="53"/>
        <v>302190295.35444999</v>
      </c>
      <c r="O139" s="48"/>
      <c r="P139" s="152"/>
      <c r="Q139" s="52">
        <v>17</v>
      </c>
      <c r="R139" s="41" t="s">
        <v>111</v>
      </c>
      <c r="S139" s="44" t="s">
        <v>397</v>
      </c>
      <c r="T139" s="44">
        <v>199226502.78240001</v>
      </c>
      <c r="U139" s="44">
        <v>0</v>
      </c>
      <c r="V139" s="44">
        <v>51094521.658299997</v>
      </c>
      <c r="W139" s="44">
        <v>24060360.396899998</v>
      </c>
      <c r="X139" s="44">
        <v>233483.52789999999</v>
      </c>
      <c r="Y139" s="44">
        <v>7516635.2390999999</v>
      </c>
      <c r="Z139" s="44">
        <v>0</v>
      </c>
      <c r="AA139" s="44">
        <f t="shared" si="49"/>
        <v>7516635.2390999999</v>
      </c>
      <c r="AB139" s="44">
        <v>584721837.98479998</v>
      </c>
      <c r="AC139" s="49">
        <f t="shared" si="54"/>
        <v>866853341.58939993</v>
      </c>
    </row>
    <row r="140" spans="1:29" ht="24.9" customHeight="1">
      <c r="A140" s="150"/>
      <c r="B140" s="152"/>
      <c r="C140" s="40">
        <v>10</v>
      </c>
      <c r="D140" s="44" t="s">
        <v>398</v>
      </c>
      <c r="E140" s="44">
        <v>148812139.75369999</v>
      </c>
      <c r="F140" s="44">
        <f t="shared" si="52"/>
        <v>-6066891.2400000002</v>
      </c>
      <c r="G140" s="44">
        <v>38165028.204000004</v>
      </c>
      <c r="H140" s="44">
        <v>6130700.3310000002</v>
      </c>
      <c r="I140" s="44">
        <v>174400.4081</v>
      </c>
      <c r="J140" s="44">
        <v>5614547.0509000001</v>
      </c>
      <c r="K140" s="44">
        <f t="shared" si="48"/>
        <v>2807273.5254500001</v>
      </c>
      <c r="L140" s="44">
        <f t="shared" si="51"/>
        <v>2807273.5254500001</v>
      </c>
      <c r="M140" s="44">
        <v>101538731.4455</v>
      </c>
      <c r="N140" s="49">
        <f t="shared" si="53"/>
        <v>291561382.42774999</v>
      </c>
      <c r="O140" s="48"/>
      <c r="P140" s="152"/>
      <c r="Q140" s="52">
        <v>18</v>
      </c>
      <c r="R140" s="41" t="s">
        <v>111</v>
      </c>
      <c r="S140" s="44" t="s">
        <v>399</v>
      </c>
      <c r="T140" s="44">
        <v>203426920.2947</v>
      </c>
      <c r="U140" s="44">
        <v>0</v>
      </c>
      <c r="V140" s="44">
        <v>52171779.556000002</v>
      </c>
      <c r="W140" s="44">
        <v>24313019.403000001</v>
      </c>
      <c r="X140" s="44">
        <v>238406.2078</v>
      </c>
      <c r="Y140" s="44">
        <v>7675113.1816999996</v>
      </c>
      <c r="Z140" s="44">
        <v>0</v>
      </c>
      <c r="AA140" s="44">
        <f t="shared" si="49"/>
        <v>7675113.1816999996</v>
      </c>
      <c r="AB140" s="44">
        <v>589145557.49100006</v>
      </c>
      <c r="AC140" s="49">
        <f t="shared" si="54"/>
        <v>876970796.1342001</v>
      </c>
    </row>
    <row r="141" spans="1:29" ht="24.9" customHeight="1">
      <c r="A141" s="150"/>
      <c r="B141" s="152"/>
      <c r="C141" s="40">
        <v>11</v>
      </c>
      <c r="D141" s="44" t="s">
        <v>400</v>
      </c>
      <c r="E141" s="44">
        <v>170379968.35170001</v>
      </c>
      <c r="F141" s="44">
        <f t="shared" si="52"/>
        <v>-6066891.2400000002</v>
      </c>
      <c r="G141" s="44">
        <v>43696410.173900001</v>
      </c>
      <c r="H141" s="44">
        <v>6378907.2434999999</v>
      </c>
      <c r="I141" s="44">
        <v>199676.8278</v>
      </c>
      <c r="J141" s="44">
        <v>6428281.6606000001</v>
      </c>
      <c r="K141" s="44">
        <f t="shared" si="48"/>
        <v>3214140.8303</v>
      </c>
      <c r="L141" s="44">
        <f t="shared" si="51"/>
        <v>3214140.8303</v>
      </c>
      <c r="M141" s="44">
        <v>105884500.77860001</v>
      </c>
      <c r="N141" s="49">
        <f t="shared" si="53"/>
        <v>323686712.96580005</v>
      </c>
      <c r="O141" s="48"/>
      <c r="P141" s="152"/>
      <c r="Q141" s="52">
        <v>19</v>
      </c>
      <c r="R141" s="41" t="s">
        <v>111</v>
      </c>
      <c r="S141" s="44" t="s">
        <v>401</v>
      </c>
      <c r="T141" s="44">
        <v>157331701.48609999</v>
      </c>
      <c r="U141" s="44">
        <v>0</v>
      </c>
      <c r="V141" s="44">
        <v>40349993.182899997</v>
      </c>
      <c r="W141" s="44">
        <v>21953991.9155</v>
      </c>
      <c r="X141" s="44">
        <v>184384.90960000001</v>
      </c>
      <c r="Y141" s="44">
        <v>5935982.3874000004</v>
      </c>
      <c r="Z141" s="44">
        <v>0</v>
      </c>
      <c r="AA141" s="44">
        <f t="shared" si="49"/>
        <v>5935982.3874000004</v>
      </c>
      <c r="AB141" s="44">
        <v>547842157.8046</v>
      </c>
      <c r="AC141" s="49">
        <f t="shared" si="54"/>
        <v>773598211.68610001</v>
      </c>
    </row>
    <row r="142" spans="1:29" ht="24.9" customHeight="1">
      <c r="A142" s="150"/>
      <c r="B142" s="152"/>
      <c r="C142" s="40">
        <v>12</v>
      </c>
      <c r="D142" s="44" t="s">
        <v>402</v>
      </c>
      <c r="E142" s="44">
        <v>130841780.14390001</v>
      </c>
      <c r="F142" s="44">
        <f t="shared" si="52"/>
        <v>-6066891.2400000002</v>
      </c>
      <c r="G142" s="44">
        <v>33556269.251400001</v>
      </c>
      <c r="H142" s="44">
        <v>5520461.6727</v>
      </c>
      <c r="I142" s="44">
        <v>153340.04250000001</v>
      </c>
      <c r="J142" s="44">
        <v>4936541.6831</v>
      </c>
      <c r="K142" s="44">
        <f t="shared" si="48"/>
        <v>2468270.84155</v>
      </c>
      <c r="L142" s="44">
        <f t="shared" si="51"/>
        <v>2468270.84155</v>
      </c>
      <c r="M142" s="44">
        <v>90854272.979599997</v>
      </c>
      <c r="N142" s="49">
        <f t="shared" si="53"/>
        <v>257327503.69164997</v>
      </c>
      <c r="O142" s="48"/>
      <c r="P142" s="153"/>
      <c r="Q142" s="52">
        <v>20</v>
      </c>
      <c r="R142" s="41" t="s">
        <v>111</v>
      </c>
      <c r="S142" s="44" t="s">
        <v>403</v>
      </c>
      <c r="T142" s="44">
        <v>179967447.1257</v>
      </c>
      <c r="U142" s="44">
        <v>0</v>
      </c>
      <c r="V142" s="44">
        <v>46155257.9428</v>
      </c>
      <c r="W142" s="44">
        <v>23046016.0913</v>
      </c>
      <c r="X142" s="44">
        <v>210912.8749</v>
      </c>
      <c r="Y142" s="44">
        <v>6790008.5383000001</v>
      </c>
      <c r="Z142" s="44">
        <v>0</v>
      </c>
      <c r="AA142" s="44">
        <f t="shared" si="49"/>
        <v>6790008.5383000001</v>
      </c>
      <c r="AB142" s="44">
        <v>566962032.93949997</v>
      </c>
      <c r="AC142" s="49">
        <f t="shared" si="54"/>
        <v>823131675.51250005</v>
      </c>
    </row>
    <row r="143" spans="1:29" ht="24.9" customHeight="1">
      <c r="A143" s="150"/>
      <c r="B143" s="152"/>
      <c r="C143" s="40">
        <v>13</v>
      </c>
      <c r="D143" s="44" t="s">
        <v>404</v>
      </c>
      <c r="E143" s="44">
        <v>157171731.38589999</v>
      </c>
      <c r="F143" s="44">
        <f t="shared" si="52"/>
        <v>-6066891.2400000002</v>
      </c>
      <c r="G143" s="44">
        <v>40308966.534199998</v>
      </c>
      <c r="H143" s="44">
        <v>6903898.5504999999</v>
      </c>
      <c r="I143" s="44">
        <v>184197.4326</v>
      </c>
      <c r="J143" s="44">
        <v>5929946.8606000002</v>
      </c>
      <c r="K143" s="44">
        <f t="shared" si="48"/>
        <v>2964973.4303000001</v>
      </c>
      <c r="L143" s="44">
        <f t="shared" si="51"/>
        <v>2964973.4303000001</v>
      </c>
      <c r="M143" s="44">
        <v>115076392.7348</v>
      </c>
      <c r="N143" s="49">
        <f t="shared" si="53"/>
        <v>316543268.82829994</v>
      </c>
      <c r="O143" s="48"/>
      <c r="P143" s="40"/>
      <c r="Q143" s="145"/>
      <c r="R143" s="146"/>
      <c r="S143" s="45"/>
      <c r="T143" s="45">
        <f>T123+T124+T125+T126+T127+T128+T129+T130+T131+T132+T133+T134+T135+T136+T137+T138+T139+T140+T141+T142</f>
        <v>3398782047.6663008</v>
      </c>
      <c r="U143" s="45">
        <f t="shared" ref="U143:AB143" si="55">U123+U124+U125+U126+U127+U128+U129+U130+U131+U132+U133+U134+U135+U136+U137+U138+U139+U140+U141+U142</f>
        <v>0</v>
      </c>
      <c r="V143" s="45">
        <f t="shared" si="55"/>
        <v>871666874.24139988</v>
      </c>
      <c r="W143" s="45">
        <f t="shared" si="55"/>
        <v>449429328.13769996</v>
      </c>
      <c r="X143" s="45">
        <f t="shared" si="55"/>
        <v>3983203.0966999996</v>
      </c>
      <c r="Y143" s="45">
        <f t="shared" si="55"/>
        <v>128232963.7502</v>
      </c>
      <c r="Z143" s="45">
        <f t="shared" si="55"/>
        <v>0</v>
      </c>
      <c r="AA143" s="45">
        <f t="shared" si="55"/>
        <v>128232963.7502</v>
      </c>
      <c r="AB143" s="45">
        <f t="shared" si="55"/>
        <v>11138048808.500198</v>
      </c>
      <c r="AC143" s="50">
        <f>SUM(AC123:AC142)</f>
        <v>15990143225.392502</v>
      </c>
    </row>
    <row r="144" spans="1:29" ht="24.9" customHeight="1">
      <c r="A144" s="150"/>
      <c r="B144" s="152"/>
      <c r="C144" s="40">
        <v>14</v>
      </c>
      <c r="D144" s="44" t="s">
        <v>405</v>
      </c>
      <c r="E144" s="44">
        <v>116103386.88150001</v>
      </c>
      <c r="F144" s="44">
        <f t="shared" si="52"/>
        <v>-6066891.2400000002</v>
      </c>
      <c r="G144" s="44">
        <v>29776394.870999999</v>
      </c>
      <c r="H144" s="44">
        <v>4763627.3224999998</v>
      </c>
      <c r="I144" s="44">
        <v>136067.3805</v>
      </c>
      <c r="J144" s="44">
        <v>4380475.4738999996</v>
      </c>
      <c r="K144" s="44">
        <f t="shared" si="48"/>
        <v>2190237.7369499998</v>
      </c>
      <c r="L144" s="44">
        <f t="shared" si="51"/>
        <v>2190237.7369499998</v>
      </c>
      <c r="M144" s="44">
        <v>77603121.042999998</v>
      </c>
      <c r="N144" s="49">
        <f t="shared" si="53"/>
        <v>224505943.99545002</v>
      </c>
      <c r="O144" s="48"/>
      <c r="P144" s="151">
        <v>25</v>
      </c>
      <c r="Q144" s="52">
        <v>1</v>
      </c>
      <c r="R144" s="41" t="s">
        <v>112</v>
      </c>
      <c r="S144" s="44" t="s">
        <v>406</v>
      </c>
      <c r="T144" s="44">
        <v>117752933.0424</v>
      </c>
      <c r="U144" s="44">
        <f>-3018317.48</f>
        <v>-3018317.48</v>
      </c>
      <c r="V144" s="44">
        <v>30199444.871300001</v>
      </c>
      <c r="W144" s="44">
        <v>5318201.3525</v>
      </c>
      <c r="X144" s="44">
        <v>138000.56640000001</v>
      </c>
      <c r="Y144" s="44">
        <v>4442711.3543999996</v>
      </c>
      <c r="Z144" s="44">
        <v>0</v>
      </c>
      <c r="AA144" s="44">
        <f t="shared" ref="AA144:AA156" si="56">Y144-Z144</f>
        <v>4442711.3543999996</v>
      </c>
      <c r="AB144" s="44">
        <v>81008751.956400007</v>
      </c>
      <c r="AC144" s="49">
        <f t="shared" si="54"/>
        <v>235841725.66339999</v>
      </c>
    </row>
    <row r="145" spans="1:29" ht="24.9" customHeight="1">
      <c r="A145" s="150"/>
      <c r="B145" s="152"/>
      <c r="C145" s="40">
        <v>15</v>
      </c>
      <c r="D145" s="44" t="s">
        <v>407</v>
      </c>
      <c r="E145" s="44">
        <v>121969064.6441</v>
      </c>
      <c r="F145" s="44">
        <f t="shared" si="52"/>
        <v>-6066891.2400000002</v>
      </c>
      <c r="G145" s="44">
        <v>31280732.8748</v>
      </c>
      <c r="H145" s="44">
        <v>5085428.5278000003</v>
      </c>
      <c r="I145" s="44">
        <v>142941.6624</v>
      </c>
      <c r="J145" s="44">
        <v>4601782.1754000001</v>
      </c>
      <c r="K145" s="44">
        <f t="shared" si="48"/>
        <v>2300891.0877</v>
      </c>
      <c r="L145" s="44">
        <f t="shared" si="51"/>
        <v>2300891.0877</v>
      </c>
      <c r="M145" s="44">
        <v>83237427.498300001</v>
      </c>
      <c r="N145" s="49">
        <f t="shared" si="53"/>
        <v>237949595.05510002</v>
      </c>
      <c r="O145" s="48"/>
      <c r="P145" s="152"/>
      <c r="Q145" s="52">
        <v>2</v>
      </c>
      <c r="R145" s="41" t="s">
        <v>112</v>
      </c>
      <c r="S145" s="44" t="s">
        <v>408</v>
      </c>
      <c r="T145" s="44">
        <v>132728817.031</v>
      </c>
      <c r="U145" s="44">
        <f t="shared" ref="U145:U156" si="57">-3018317.48</f>
        <v>-3018317.48</v>
      </c>
      <c r="V145" s="44">
        <v>34040227.1875</v>
      </c>
      <c r="W145" s="44">
        <v>5308973.7686999999</v>
      </c>
      <c r="X145" s="44">
        <v>155551.5557</v>
      </c>
      <c r="Y145" s="44">
        <v>5007737.8732000003</v>
      </c>
      <c r="Z145" s="44">
        <v>0</v>
      </c>
      <c r="AA145" s="44">
        <f t="shared" si="56"/>
        <v>5007737.8732000003</v>
      </c>
      <c r="AB145" s="44">
        <v>80847189.370199993</v>
      </c>
      <c r="AC145" s="49">
        <f t="shared" si="54"/>
        <v>255070179.30629998</v>
      </c>
    </row>
    <row r="146" spans="1:29" ht="24.9" customHeight="1">
      <c r="A146" s="150"/>
      <c r="B146" s="152"/>
      <c r="C146" s="40">
        <v>16</v>
      </c>
      <c r="D146" s="44" t="s">
        <v>409</v>
      </c>
      <c r="E146" s="44">
        <v>111250661.4531</v>
      </c>
      <c r="F146" s="44">
        <f t="shared" si="52"/>
        <v>-6066891.2400000002</v>
      </c>
      <c r="G146" s="44">
        <v>28531843.162099998</v>
      </c>
      <c r="H146" s="44">
        <v>4468549.4587000003</v>
      </c>
      <c r="I146" s="44">
        <v>130380.2283</v>
      </c>
      <c r="J146" s="44">
        <v>4197386.5453000003</v>
      </c>
      <c r="K146" s="44">
        <f t="shared" si="48"/>
        <v>2098693.2726500002</v>
      </c>
      <c r="L146" s="44">
        <f t="shared" si="51"/>
        <v>2098693.2726500002</v>
      </c>
      <c r="M146" s="44">
        <v>72436704.367500007</v>
      </c>
      <c r="N146" s="49">
        <f t="shared" si="53"/>
        <v>212849940.70235002</v>
      </c>
      <c r="O146" s="48"/>
      <c r="P146" s="152"/>
      <c r="Q146" s="52">
        <v>3</v>
      </c>
      <c r="R146" s="41" t="s">
        <v>112</v>
      </c>
      <c r="S146" s="44" t="s">
        <v>410</v>
      </c>
      <c r="T146" s="44">
        <v>135902526.34369999</v>
      </c>
      <c r="U146" s="44">
        <f t="shared" si="57"/>
        <v>-3018317.48</v>
      </c>
      <c r="V146" s="44">
        <v>34854170.899499997</v>
      </c>
      <c r="W146" s="44">
        <v>5600386.4707000004</v>
      </c>
      <c r="X146" s="44">
        <v>159270.98480000001</v>
      </c>
      <c r="Y146" s="44">
        <v>5127479.0467999997</v>
      </c>
      <c r="Z146" s="44">
        <v>0</v>
      </c>
      <c r="AA146" s="44">
        <f t="shared" si="56"/>
        <v>5127479.0467999997</v>
      </c>
      <c r="AB146" s="44">
        <v>85949433.990400001</v>
      </c>
      <c r="AC146" s="49">
        <f t="shared" si="54"/>
        <v>264574950.25589997</v>
      </c>
    </row>
    <row r="147" spans="1:29" ht="24.9" customHeight="1">
      <c r="A147" s="150"/>
      <c r="B147" s="152"/>
      <c r="C147" s="40">
        <v>17</v>
      </c>
      <c r="D147" s="44" t="s">
        <v>411</v>
      </c>
      <c r="E147" s="44">
        <v>140766072.44279999</v>
      </c>
      <c r="F147" s="44">
        <f t="shared" si="52"/>
        <v>-6066891.2400000002</v>
      </c>
      <c r="G147" s="44">
        <v>36101497.726099998</v>
      </c>
      <c r="H147" s="44">
        <v>5533106.4808</v>
      </c>
      <c r="I147" s="44">
        <v>164970.81839999999</v>
      </c>
      <c r="J147" s="44">
        <v>5310976.2296000002</v>
      </c>
      <c r="K147" s="44">
        <f t="shared" si="48"/>
        <v>2655488.1148000001</v>
      </c>
      <c r="L147" s="44">
        <f t="shared" si="51"/>
        <v>2655488.1148000001</v>
      </c>
      <c r="M147" s="44">
        <v>91075666.5704</v>
      </c>
      <c r="N147" s="49">
        <f t="shared" si="53"/>
        <v>270229910.91329998</v>
      </c>
      <c r="O147" s="48"/>
      <c r="P147" s="152"/>
      <c r="Q147" s="52">
        <v>4</v>
      </c>
      <c r="R147" s="41" t="s">
        <v>112</v>
      </c>
      <c r="S147" s="44" t="s">
        <v>412</v>
      </c>
      <c r="T147" s="44">
        <v>160346460.99349999</v>
      </c>
      <c r="U147" s="44">
        <f t="shared" si="57"/>
        <v>-3018317.48</v>
      </c>
      <c r="V147" s="44">
        <v>41123171.915600002</v>
      </c>
      <c r="W147" s="44">
        <v>6310457.6683</v>
      </c>
      <c r="X147" s="44">
        <v>187918.05739999999</v>
      </c>
      <c r="Y147" s="44">
        <v>6049726.5290000001</v>
      </c>
      <c r="Z147" s="44">
        <v>0</v>
      </c>
      <c r="AA147" s="44">
        <f t="shared" si="56"/>
        <v>6049726.5290000001</v>
      </c>
      <c r="AB147" s="44">
        <v>98381825.997899994</v>
      </c>
      <c r="AC147" s="49">
        <f t="shared" si="54"/>
        <v>309381243.68169999</v>
      </c>
    </row>
    <row r="148" spans="1:29" ht="24.9" customHeight="1">
      <c r="A148" s="150"/>
      <c r="B148" s="152"/>
      <c r="C148" s="40">
        <v>18</v>
      </c>
      <c r="D148" s="44" t="s">
        <v>413</v>
      </c>
      <c r="E148" s="44">
        <v>131912113.90090001</v>
      </c>
      <c r="F148" s="44">
        <f t="shared" si="52"/>
        <v>-6066891.2400000002</v>
      </c>
      <c r="G148" s="44">
        <v>33830771.843000002</v>
      </c>
      <c r="H148" s="44">
        <v>5602216.3404000001</v>
      </c>
      <c r="I148" s="44">
        <v>154594.4204</v>
      </c>
      <c r="J148" s="44">
        <v>4976924.4049000004</v>
      </c>
      <c r="K148" s="44">
        <f t="shared" si="48"/>
        <v>2488462.2024500002</v>
      </c>
      <c r="L148" s="44">
        <f t="shared" si="51"/>
        <v>2488462.2024500002</v>
      </c>
      <c r="M148" s="44">
        <v>92285687.295399994</v>
      </c>
      <c r="N148" s="49">
        <f t="shared" si="53"/>
        <v>260206954.76255003</v>
      </c>
      <c r="O148" s="48"/>
      <c r="P148" s="152"/>
      <c r="Q148" s="52">
        <v>5</v>
      </c>
      <c r="R148" s="41" t="s">
        <v>112</v>
      </c>
      <c r="S148" s="44" t="s">
        <v>414</v>
      </c>
      <c r="T148" s="44">
        <v>114494273.55159999</v>
      </c>
      <c r="U148" s="44">
        <f t="shared" si="57"/>
        <v>-3018317.48</v>
      </c>
      <c r="V148" s="44">
        <v>29363714.455800001</v>
      </c>
      <c r="W148" s="44">
        <v>4949777.1332</v>
      </c>
      <c r="X148" s="44">
        <v>134181.57990000001</v>
      </c>
      <c r="Y148" s="44">
        <v>4319765.0876000002</v>
      </c>
      <c r="Z148" s="44">
        <v>0</v>
      </c>
      <c r="AA148" s="44">
        <f t="shared" si="56"/>
        <v>4319765.0876000002</v>
      </c>
      <c r="AB148" s="44">
        <v>74558139.2095</v>
      </c>
      <c r="AC148" s="49">
        <f t="shared" si="54"/>
        <v>224801533.53759998</v>
      </c>
    </row>
    <row r="149" spans="1:29" ht="24.9" customHeight="1">
      <c r="A149" s="150"/>
      <c r="B149" s="152"/>
      <c r="C149" s="40">
        <v>19</v>
      </c>
      <c r="D149" s="44" t="s">
        <v>415</v>
      </c>
      <c r="E149" s="44">
        <v>154493366.77079999</v>
      </c>
      <c r="F149" s="44">
        <f t="shared" si="52"/>
        <v>-6066891.2400000002</v>
      </c>
      <c r="G149" s="44">
        <v>39622061.142899998</v>
      </c>
      <c r="H149" s="44">
        <v>6518711.6061000004</v>
      </c>
      <c r="I149" s="44">
        <v>181058.52280000001</v>
      </c>
      <c r="J149" s="44">
        <v>5828894.5931000002</v>
      </c>
      <c r="K149" s="44">
        <f t="shared" si="48"/>
        <v>2914447.2965500001</v>
      </c>
      <c r="L149" s="44">
        <f t="shared" si="51"/>
        <v>2914447.2965500001</v>
      </c>
      <c r="M149" s="44">
        <v>108332287.20559999</v>
      </c>
      <c r="N149" s="49">
        <f t="shared" si="53"/>
        <v>305995041.30474997</v>
      </c>
      <c r="O149" s="48"/>
      <c r="P149" s="152"/>
      <c r="Q149" s="52">
        <v>6</v>
      </c>
      <c r="R149" s="41" t="s">
        <v>112</v>
      </c>
      <c r="S149" s="44" t="s">
        <v>416</v>
      </c>
      <c r="T149" s="44">
        <v>107662893.7867</v>
      </c>
      <c r="U149" s="44">
        <f t="shared" si="57"/>
        <v>-3018317.48</v>
      </c>
      <c r="V149" s="44">
        <v>27611708.189199999</v>
      </c>
      <c r="W149" s="44">
        <v>5094346.2061000001</v>
      </c>
      <c r="X149" s="44">
        <v>126175.5435</v>
      </c>
      <c r="Y149" s="44">
        <v>4062023.3256000001</v>
      </c>
      <c r="Z149" s="44">
        <v>0</v>
      </c>
      <c r="AA149" s="44">
        <f t="shared" si="56"/>
        <v>4062023.3256000001</v>
      </c>
      <c r="AB149" s="44">
        <v>77089349.308400005</v>
      </c>
      <c r="AC149" s="49">
        <f t="shared" si="54"/>
        <v>218628178.8795</v>
      </c>
    </row>
    <row r="150" spans="1:29" ht="24.9" customHeight="1">
      <c r="A150" s="150"/>
      <c r="B150" s="152"/>
      <c r="C150" s="40">
        <v>20</v>
      </c>
      <c r="D150" s="44" t="s">
        <v>417</v>
      </c>
      <c r="E150" s="44">
        <v>107075915.1056</v>
      </c>
      <c r="F150" s="44">
        <f t="shared" si="52"/>
        <v>-6066891.2400000002</v>
      </c>
      <c r="G150" s="44">
        <v>27461169.006299999</v>
      </c>
      <c r="H150" s="44">
        <v>4554917.9183</v>
      </c>
      <c r="I150" s="44">
        <v>125487.63370000001</v>
      </c>
      <c r="J150" s="44">
        <v>4039877.1524</v>
      </c>
      <c r="K150" s="44">
        <f t="shared" si="48"/>
        <v>2019938.5762</v>
      </c>
      <c r="L150" s="44">
        <f t="shared" si="51"/>
        <v>2019938.5762</v>
      </c>
      <c r="M150" s="44">
        <v>73948899.976400003</v>
      </c>
      <c r="N150" s="49">
        <f t="shared" si="53"/>
        <v>209119436.97650003</v>
      </c>
      <c r="O150" s="48"/>
      <c r="P150" s="152"/>
      <c r="Q150" s="52">
        <v>7</v>
      </c>
      <c r="R150" s="41" t="s">
        <v>112</v>
      </c>
      <c r="S150" s="44" t="s">
        <v>418</v>
      </c>
      <c r="T150" s="44">
        <v>123014526.14910001</v>
      </c>
      <c r="U150" s="44">
        <f t="shared" si="57"/>
        <v>-3018317.48</v>
      </c>
      <c r="V150" s="44">
        <v>31548856.617199998</v>
      </c>
      <c r="W150" s="44">
        <v>5278520.5861</v>
      </c>
      <c r="X150" s="44">
        <v>144166.89120000001</v>
      </c>
      <c r="Y150" s="44">
        <v>4641226.4896999998</v>
      </c>
      <c r="Z150" s="44">
        <v>0</v>
      </c>
      <c r="AA150" s="44">
        <f t="shared" si="56"/>
        <v>4641226.4896999998</v>
      </c>
      <c r="AB150" s="44">
        <v>80313995.087200001</v>
      </c>
      <c r="AC150" s="49">
        <f t="shared" si="54"/>
        <v>241922974.3405</v>
      </c>
    </row>
    <row r="151" spans="1:29" ht="24.9" customHeight="1">
      <c r="A151" s="150"/>
      <c r="B151" s="152"/>
      <c r="C151" s="40">
        <v>21</v>
      </c>
      <c r="D151" s="44" t="s">
        <v>419</v>
      </c>
      <c r="E151" s="44">
        <v>146407397.5864</v>
      </c>
      <c r="F151" s="44">
        <f t="shared" si="52"/>
        <v>-6066891.2400000002</v>
      </c>
      <c r="G151" s="44">
        <v>37548297.251800001</v>
      </c>
      <c r="H151" s="44">
        <v>6036462.5533999996</v>
      </c>
      <c r="I151" s="44">
        <v>171582.17009999999</v>
      </c>
      <c r="J151" s="44">
        <v>5523818.3103</v>
      </c>
      <c r="K151" s="44">
        <f t="shared" si="48"/>
        <v>2761909.15515</v>
      </c>
      <c r="L151" s="44">
        <f t="shared" si="51"/>
        <v>2761909.15515</v>
      </c>
      <c r="M151" s="44">
        <v>99888754.658999994</v>
      </c>
      <c r="N151" s="49">
        <f t="shared" si="53"/>
        <v>286747512.13585001</v>
      </c>
      <c r="O151" s="48"/>
      <c r="P151" s="152"/>
      <c r="Q151" s="52">
        <v>8</v>
      </c>
      <c r="R151" s="41" t="s">
        <v>112</v>
      </c>
      <c r="S151" s="44" t="s">
        <v>420</v>
      </c>
      <c r="T151" s="44">
        <v>192488069.3001</v>
      </c>
      <c r="U151" s="44">
        <f t="shared" si="57"/>
        <v>-3018317.48</v>
      </c>
      <c r="V151" s="44">
        <v>49366352.811800003</v>
      </c>
      <c r="W151" s="44">
        <v>7660476.8946000002</v>
      </c>
      <c r="X151" s="44">
        <v>225586.4198</v>
      </c>
      <c r="Y151" s="44">
        <v>7262400.2560000001</v>
      </c>
      <c r="Z151" s="44">
        <v>0</v>
      </c>
      <c r="AA151" s="44">
        <f t="shared" si="56"/>
        <v>7262400.2560000001</v>
      </c>
      <c r="AB151" s="44">
        <v>122018847.6019</v>
      </c>
      <c r="AC151" s="49">
        <f t="shared" si="54"/>
        <v>376003415.80420005</v>
      </c>
    </row>
    <row r="152" spans="1:29" ht="24.9" customHeight="1">
      <c r="A152" s="150"/>
      <c r="B152" s="152"/>
      <c r="C152" s="40">
        <v>22</v>
      </c>
      <c r="D152" s="44" t="s">
        <v>421</v>
      </c>
      <c r="E152" s="44">
        <v>142559537.61629999</v>
      </c>
      <c r="F152" s="44">
        <f t="shared" si="52"/>
        <v>-6066891.2400000002</v>
      </c>
      <c r="G152" s="44">
        <v>36561457.841300003</v>
      </c>
      <c r="H152" s="44">
        <v>5728276.3461999996</v>
      </c>
      <c r="I152" s="44">
        <v>167072.67009999999</v>
      </c>
      <c r="J152" s="44">
        <v>5378642.0438000001</v>
      </c>
      <c r="K152" s="44">
        <f t="shared" si="48"/>
        <v>2689321.0219000001</v>
      </c>
      <c r="L152" s="44">
        <f t="shared" si="51"/>
        <v>2689321.0219000001</v>
      </c>
      <c r="M152" s="44">
        <v>94492828.515000001</v>
      </c>
      <c r="N152" s="49">
        <f t="shared" si="53"/>
        <v>276131602.77079999</v>
      </c>
      <c r="O152" s="48"/>
      <c r="P152" s="152"/>
      <c r="Q152" s="52">
        <v>9</v>
      </c>
      <c r="R152" s="41" t="s">
        <v>112</v>
      </c>
      <c r="S152" s="44" t="s">
        <v>422</v>
      </c>
      <c r="T152" s="44">
        <v>178387268.91600001</v>
      </c>
      <c r="U152" s="44">
        <f t="shared" si="57"/>
        <v>-3018317.48</v>
      </c>
      <c r="V152" s="44">
        <v>45749998.358199999</v>
      </c>
      <c r="W152" s="44">
        <v>6141838.6661999999</v>
      </c>
      <c r="X152" s="44">
        <v>209060.98480000001</v>
      </c>
      <c r="Y152" s="44">
        <v>6730389.8476999998</v>
      </c>
      <c r="Z152" s="44">
        <v>0</v>
      </c>
      <c r="AA152" s="44">
        <f t="shared" si="56"/>
        <v>6730389.8476999998</v>
      </c>
      <c r="AB152" s="44">
        <v>95429533.971499994</v>
      </c>
      <c r="AC152" s="49">
        <f t="shared" si="54"/>
        <v>329629773.26440001</v>
      </c>
    </row>
    <row r="153" spans="1:29" ht="24.9" customHeight="1">
      <c r="A153" s="150"/>
      <c r="B153" s="153"/>
      <c r="C153" s="40">
        <v>23</v>
      </c>
      <c r="D153" s="44" t="s">
        <v>423</v>
      </c>
      <c r="E153" s="44">
        <v>150995775.3452</v>
      </c>
      <c r="F153" s="44">
        <f t="shared" si="52"/>
        <v>-6066891.2400000002</v>
      </c>
      <c r="G153" s="44">
        <v>38725053.172899999</v>
      </c>
      <c r="H153" s="44">
        <v>6178649.2712000003</v>
      </c>
      <c r="I153" s="44">
        <v>176959.52009999999</v>
      </c>
      <c r="J153" s="44">
        <v>5696933.6412000004</v>
      </c>
      <c r="K153" s="44">
        <f t="shared" si="48"/>
        <v>2848466.8206000002</v>
      </c>
      <c r="L153" s="44">
        <f t="shared" si="51"/>
        <v>2848466.8206000002</v>
      </c>
      <c r="M153" s="44">
        <v>102378252.9219</v>
      </c>
      <c r="N153" s="49">
        <f t="shared" si="53"/>
        <v>295236265.81190002</v>
      </c>
      <c r="O153" s="48"/>
      <c r="P153" s="152"/>
      <c r="Q153" s="52">
        <v>10</v>
      </c>
      <c r="R153" s="41" t="s">
        <v>112</v>
      </c>
      <c r="S153" s="44" t="s">
        <v>424</v>
      </c>
      <c r="T153" s="44">
        <v>136463544.76519999</v>
      </c>
      <c r="U153" s="44">
        <f t="shared" si="57"/>
        <v>-3018317.48</v>
      </c>
      <c r="V153" s="44">
        <v>34998052.197899997</v>
      </c>
      <c r="W153" s="44">
        <v>5703032.5607000003</v>
      </c>
      <c r="X153" s="44">
        <v>159928.47039999999</v>
      </c>
      <c r="Y153" s="44">
        <v>5148645.7630000003</v>
      </c>
      <c r="Z153" s="44">
        <v>0</v>
      </c>
      <c r="AA153" s="44">
        <f t="shared" si="56"/>
        <v>5148645.7630000003</v>
      </c>
      <c r="AB153" s="44">
        <v>87746629.021500006</v>
      </c>
      <c r="AC153" s="49">
        <f t="shared" si="54"/>
        <v>267201515.29870003</v>
      </c>
    </row>
    <row r="154" spans="1:29" ht="24.9" customHeight="1">
      <c r="A154" s="40"/>
      <c r="B154" s="144" t="s">
        <v>425</v>
      </c>
      <c r="C154" s="145"/>
      <c r="D154" s="45"/>
      <c r="E154" s="45">
        <f>SUM(E131:E153)</f>
        <v>3230370159.3750005</v>
      </c>
      <c r="F154" s="45">
        <f t="shared" ref="F154:N154" si="58">SUM(F131:F153)</f>
        <v>-139538498.51999995</v>
      </c>
      <c r="G154" s="45">
        <f t="shared" si="58"/>
        <v>828475206.69919991</v>
      </c>
      <c r="H154" s="45">
        <f t="shared" si="58"/>
        <v>130536551.39669999</v>
      </c>
      <c r="I154" s="45">
        <f t="shared" si="58"/>
        <v>3785832.7610999993</v>
      </c>
      <c r="J154" s="45">
        <f t="shared" si="58"/>
        <v>121878935.96470001</v>
      </c>
      <c r="K154" s="45">
        <f t="shared" si="58"/>
        <v>60939467.982350007</v>
      </c>
      <c r="L154" s="45">
        <f t="shared" si="58"/>
        <v>60939467.982350007</v>
      </c>
      <c r="M154" s="45">
        <f t="shared" si="58"/>
        <v>2152082969.8025999</v>
      </c>
      <c r="N154" s="50">
        <f t="shared" si="58"/>
        <v>6266651689.4969482</v>
      </c>
      <c r="O154" s="48"/>
      <c r="P154" s="152"/>
      <c r="Q154" s="52">
        <v>11</v>
      </c>
      <c r="R154" s="41" t="s">
        <v>112</v>
      </c>
      <c r="S154" s="44" t="s">
        <v>405</v>
      </c>
      <c r="T154" s="44">
        <v>130621983.4693</v>
      </c>
      <c r="U154" s="44">
        <f t="shared" si="57"/>
        <v>-3018317.48</v>
      </c>
      <c r="V154" s="44">
        <v>33499899.211300001</v>
      </c>
      <c r="W154" s="44">
        <v>5700283.6892999997</v>
      </c>
      <c r="X154" s="44">
        <v>153082.45180000001</v>
      </c>
      <c r="Y154" s="44">
        <v>4928248.9539999999</v>
      </c>
      <c r="Z154" s="44">
        <v>0</v>
      </c>
      <c r="AA154" s="44">
        <f t="shared" si="56"/>
        <v>4928248.9539999999</v>
      </c>
      <c r="AB154" s="44">
        <v>87698499.980000004</v>
      </c>
      <c r="AC154" s="49">
        <f t="shared" si="54"/>
        <v>259583680.27569997</v>
      </c>
    </row>
    <row r="155" spans="1:29" ht="24.9" customHeight="1">
      <c r="A155" s="150">
        <v>8</v>
      </c>
      <c r="B155" s="151" t="s">
        <v>426</v>
      </c>
      <c r="C155" s="40">
        <v>1</v>
      </c>
      <c r="D155" s="44" t="s">
        <v>427</v>
      </c>
      <c r="E155" s="44">
        <v>126806212.01199999</v>
      </c>
      <c r="F155" s="44">
        <v>0</v>
      </c>
      <c r="G155" s="44">
        <v>32521289.364500001</v>
      </c>
      <c r="H155" s="44">
        <v>4744024.8164999997</v>
      </c>
      <c r="I155" s="44">
        <v>148610.55799999999</v>
      </c>
      <c r="J155" s="44">
        <v>4784283.358</v>
      </c>
      <c r="K155" s="44">
        <v>0</v>
      </c>
      <c r="L155" s="44">
        <f t="shared" si="51"/>
        <v>4784283.358</v>
      </c>
      <c r="M155" s="44">
        <v>83536055.993000001</v>
      </c>
      <c r="N155" s="49">
        <f t="shared" si="53"/>
        <v>252540476.10200003</v>
      </c>
      <c r="O155" s="48"/>
      <c r="P155" s="152"/>
      <c r="Q155" s="52">
        <v>12</v>
      </c>
      <c r="R155" s="41" t="s">
        <v>112</v>
      </c>
      <c r="S155" s="44" t="s">
        <v>428</v>
      </c>
      <c r="T155" s="44">
        <v>138776481.9289</v>
      </c>
      <c r="U155" s="44">
        <f t="shared" si="57"/>
        <v>-3018317.48</v>
      </c>
      <c r="V155" s="44">
        <v>35591238.4274</v>
      </c>
      <c r="W155" s="44">
        <v>5379075.3778999997</v>
      </c>
      <c r="X155" s="44">
        <v>162639.11749999999</v>
      </c>
      <c r="Y155" s="44">
        <v>5235910.7841999996</v>
      </c>
      <c r="Z155" s="44">
        <v>0</v>
      </c>
      <c r="AA155" s="44">
        <f t="shared" si="56"/>
        <v>5235910.7841999996</v>
      </c>
      <c r="AB155" s="44">
        <v>82074574.2984</v>
      </c>
      <c r="AC155" s="49">
        <f t="shared" si="54"/>
        <v>264201602.45430005</v>
      </c>
    </row>
    <row r="156" spans="1:29" ht="24.9" customHeight="1">
      <c r="A156" s="150"/>
      <c r="B156" s="152"/>
      <c r="C156" s="40">
        <v>2</v>
      </c>
      <c r="D156" s="44" t="s">
        <v>429</v>
      </c>
      <c r="E156" s="44">
        <v>122616974.5491</v>
      </c>
      <c r="F156" s="44">
        <v>0</v>
      </c>
      <c r="G156" s="44">
        <v>31446898.752300002</v>
      </c>
      <c r="H156" s="44">
        <v>5152701.1360999998</v>
      </c>
      <c r="I156" s="44">
        <v>143700.98050000001</v>
      </c>
      <c r="J156" s="44">
        <v>4626227.2285000002</v>
      </c>
      <c r="K156" s="44">
        <v>0</v>
      </c>
      <c r="L156" s="44">
        <f t="shared" si="51"/>
        <v>4626227.2285000002</v>
      </c>
      <c r="M156" s="44">
        <v>90691428.900099993</v>
      </c>
      <c r="N156" s="49">
        <f t="shared" si="53"/>
        <v>254677931.54660001</v>
      </c>
      <c r="O156" s="48"/>
      <c r="P156" s="153"/>
      <c r="Q156" s="52">
        <v>13</v>
      </c>
      <c r="R156" s="41" t="s">
        <v>112</v>
      </c>
      <c r="S156" s="44" t="s">
        <v>430</v>
      </c>
      <c r="T156" s="44">
        <v>111404932.6638</v>
      </c>
      <c r="U156" s="44">
        <f t="shared" si="57"/>
        <v>-3018317.48</v>
      </c>
      <c r="V156" s="44">
        <v>28571408.248100001</v>
      </c>
      <c r="W156" s="44">
        <v>4881227.8278000001</v>
      </c>
      <c r="X156" s="44">
        <v>130561.0264</v>
      </c>
      <c r="Y156" s="44">
        <v>4203207.0581</v>
      </c>
      <c r="Z156" s="44">
        <v>0</v>
      </c>
      <c r="AA156" s="44">
        <f t="shared" si="56"/>
        <v>4203207.0581</v>
      </c>
      <c r="AB156" s="44">
        <v>73357933.034099996</v>
      </c>
      <c r="AC156" s="49">
        <f t="shared" si="54"/>
        <v>219530952.37830001</v>
      </c>
    </row>
    <row r="157" spans="1:29" ht="24.9" customHeight="1">
      <c r="A157" s="150"/>
      <c r="B157" s="152"/>
      <c r="C157" s="40">
        <v>3</v>
      </c>
      <c r="D157" s="44" t="s">
        <v>431</v>
      </c>
      <c r="E157" s="44">
        <v>172026303.37290001</v>
      </c>
      <c r="F157" s="44">
        <v>0</v>
      </c>
      <c r="G157" s="44">
        <v>44118636.630900003</v>
      </c>
      <c r="H157" s="44">
        <v>6574514.4139</v>
      </c>
      <c r="I157" s="44">
        <v>201606.25030000001</v>
      </c>
      <c r="J157" s="44">
        <v>6490396.3876</v>
      </c>
      <c r="K157" s="44">
        <v>0</v>
      </c>
      <c r="L157" s="44">
        <f t="shared" si="51"/>
        <v>6490396.3876</v>
      </c>
      <c r="M157" s="44">
        <v>115585467.82260001</v>
      </c>
      <c r="N157" s="49">
        <f t="shared" si="53"/>
        <v>344996924.87819999</v>
      </c>
      <c r="O157" s="48"/>
      <c r="P157" s="40"/>
      <c r="Q157" s="145"/>
      <c r="R157" s="146"/>
      <c r="S157" s="45"/>
      <c r="T157" s="45">
        <f>T144+T145+T146+T147+T148+T149+T150+T151+T152+T153+T154+T155+T156</f>
        <v>1780044711.9412999</v>
      </c>
      <c r="U157" s="45">
        <f t="shared" ref="U157:AB157" si="59">U144+U145+U146+U147+U148+U149+U150+U151+U152+U153+U154+U155+U156</f>
        <v>-39238127.239999995</v>
      </c>
      <c r="V157" s="45">
        <f t="shared" si="59"/>
        <v>456518243.39079994</v>
      </c>
      <c r="W157" s="45">
        <f t="shared" si="59"/>
        <v>73326598.202100009</v>
      </c>
      <c r="X157" s="45">
        <f t="shared" si="59"/>
        <v>2086123.6496000001</v>
      </c>
      <c r="Y157" s="45">
        <f t="shared" si="59"/>
        <v>67159472.369299993</v>
      </c>
      <c r="Z157" s="45">
        <f t="shared" si="59"/>
        <v>0</v>
      </c>
      <c r="AA157" s="45">
        <f t="shared" si="59"/>
        <v>67159472.369299993</v>
      </c>
      <c r="AB157" s="45">
        <f t="shared" si="59"/>
        <v>1126474702.8274002</v>
      </c>
      <c r="AC157" s="50">
        <f>SUM(AC144:AC156)</f>
        <v>3466371725.1405001</v>
      </c>
    </row>
    <row r="158" spans="1:29" ht="24.9" customHeight="1">
      <c r="A158" s="150"/>
      <c r="B158" s="152"/>
      <c r="C158" s="40">
        <v>4</v>
      </c>
      <c r="D158" s="44" t="s">
        <v>432</v>
      </c>
      <c r="E158" s="44">
        <v>99092352.294200003</v>
      </c>
      <c r="F158" s="44">
        <v>0</v>
      </c>
      <c r="G158" s="44">
        <v>25413668.712499999</v>
      </c>
      <c r="H158" s="44">
        <v>4515469.6391000003</v>
      </c>
      <c r="I158" s="44">
        <v>116131.29610000001</v>
      </c>
      <c r="J158" s="44">
        <v>3738664.5691</v>
      </c>
      <c r="K158" s="44">
        <v>0</v>
      </c>
      <c r="L158" s="44">
        <f t="shared" si="51"/>
        <v>3738664.5691</v>
      </c>
      <c r="M158" s="44">
        <v>79534362.121000007</v>
      </c>
      <c r="N158" s="49">
        <f t="shared" si="53"/>
        <v>212410648.63200003</v>
      </c>
      <c r="O158" s="48"/>
      <c r="P158" s="151">
        <v>26</v>
      </c>
      <c r="Q158" s="52">
        <v>1</v>
      </c>
      <c r="R158" s="41" t="s">
        <v>113</v>
      </c>
      <c r="S158" s="44" t="s">
        <v>433</v>
      </c>
      <c r="T158" s="44">
        <v>122498002.81720001</v>
      </c>
      <c r="U158" s="44">
        <v>0</v>
      </c>
      <c r="V158" s="44">
        <v>31416386.728799999</v>
      </c>
      <c r="W158" s="44">
        <v>5236499.7555</v>
      </c>
      <c r="X158" s="44">
        <v>143561.55160000001</v>
      </c>
      <c r="Y158" s="44">
        <v>4621738.5329</v>
      </c>
      <c r="Z158" s="44">
        <f>Y158/2</f>
        <v>2310869.26645</v>
      </c>
      <c r="AA158" s="44">
        <f>Y158-Z158</f>
        <v>2310869.26645</v>
      </c>
      <c r="AB158" s="44">
        <v>84100139.126800001</v>
      </c>
      <c r="AC158" s="49">
        <f t="shared" si="54"/>
        <v>245705459.24634999</v>
      </c>
    </row>
    <row r="159" spans="1:29" ht="24.9" customHeight="1">
      <c r="A159" s="150"/>
      <c r="B159" s="152"/>
      <c r="C159" s="40">
        <v>5</v>
      </c>
      <c r="D159" s="44" t="s">
        <v>434</v>
      </c>
      <c r="E159" s="44">
        <v>137151866.1769</v>
      </c>
      <c r="F159" s="44">
        <v>0</v>
      </c>
      <c r="G159" s="44">
        <v>35174582.191600002</v>
      </c>
      <c r="H159" s="44">
        <v>5562132.0477999998</v>
      </c>
      <c r="I159" s="44">
        <v>160735.14869999999</v>
      </c>
      <c r="J159" s="44">
        <v>5174615.5055</v>
      </c>
      <c r="K159" s="44">
        <v>0</v>
      </c>
      <c r="L159" s="44">
        <f t="shared" si="51"/>
        <v>5174615.5055</v>
      </c>
      <c r="M159" s="44">
        <v>97860013.701000005</v>
      </c>
      <c r="N159" s="49">
        <f t="shared" si="53"/>
        <v>281083944.77149999</v>
      </c>
      <c r="O159" s="48"/>
      <c r="P159" s="152"/>
      <c r="Q159" s="52">
        <v>2</v>
      </c>
      <c r="R159" s="41" t="s">
        <v>113</v>
      </c>
      <c r="S159" s="44" t="s">
        <v>435</v>
      </c>
      <c r="T159" s="44">
        <v>105172887.75570001</v>
      </c>
      <c r="U159" s="44">
        <v>0</v>
      </c>
      <c r="V159" s="44">
        <v>26973110.0845</v>
      </c>
      <c r="W159" s="44">
        <v>4422682.9194</v>
      </c>
      <c r="X159" s="44">
        <v>123257.3805</v>
      </c>
      <c r="Y159" s="44">
        <v>3968077.6565999999</v>
      </c>
      <c r="Z159" s="44">
        <f t="shared" ref="Z159" si="60">Y159/2</f>
        <v>1984038.8282999999</v>
      </c>
      <c r="AA159" s="44">
        <f t="shared" ref="AA159:AA182" si="61">Y159-Z159</f>
        <v>1984038.8282999999</v>
      </c>
      <c r="AB159" s="44">
        <v>69851300.471699998</v>
      </c>
      <c r="AC159" s="49">
        <f t="shared" si="54"/>
        <v>208527277.44010001</v>
      </c>
    </row>
    <row r="160" spans="1:29" ht="24.9" customHeight="1">
      <c r="A160" s="150"/>
      <c r="B160" s="152"/>
      <c r="C160" s="40">
        <v>6</v>
      </c>
      <c r="D160" s="44" t="s">
        <v>436</v>
      </c>
      <c r="E160" s="44">
        <v>98803576.981800005</v>
      </c>
      <c r="F160" s="44">
        <v>0</v>
      </c>
      <c r="G160" s="44">
        <v>25339608.1019</v>
      </c>
      <c r="H160" s="44">
        <v>4376700.1458000001</v>
      </c>
      <c r="I160" s="44">
        <v>115792.8659</v>
      </c>
      <c r="J160" s="44">
        <v>3727769.3385999999</v>
      </c>
      <c r="K160" s="44">
        <v>0</v>
      </c>
      <c r="L160" s="44">
        <f t="shared" si="51"/>
        <v>3727769.3385999999</v>
      </c>
      <c r="M160" s="44">
        <v>77104694.862599999</v>
      </c>
      <c r="N160" s="49">
        <f t="shared" si="53"/>
        <v>209468142.29659998</v>
      </c>
      <c r="O160" s="48"/>
      <c r="P160" s="152"/>
      <c r="Q160" s="52">
        <v>3</v>
      </c>
      <c r="R160" s="41" t="s">
        <v>113</v>
      </c>
      <c r="S160" s="44" t="s">
        <v>437</v>
      </c>
      <c r="T160" s="44">
        <v>120444790.8475</v>
      </c>
      <c r="U160" s="44">
        <v>0</v>
      </c>
      <c r="V160" s="44">
        <v>30889810.786400001</v>
      </c>
      <c r="W160" s="44">
        <v>5832347.2637999998</v>
      </c>
      <c r="X160" s="44">
        <v>141155.28950000001</v>
      </c>
      <c r="Y160" s="44">
        <v>4544272.7077000001</v>
      </c>
      <c r="Z160" s="44">
        <f t="shared" ref="Z160" si="62">Y160/2</f>
        <v>2272136.3538500001</v>
      </c>
      <c r="AA160" s="44">
        <f t="shared" si="61"/>
        <v>2272136.3538500001</v>
      </c>
      <c r="AB160" s="44">
        <v>94532627.905000001</v>
      </c>
      <c r="AC160" s="49">
        <f t="shared" si="54"/>
        <v>254112868.44604999</v>
      </c>
    </row>
    <row r="161" spans="1:29" ht="24.9" customHeight="1">
      <c r="A161" s="150"/>
      <c r="B161" s="152"/>
      <c r="C161" s="40">
        <v>7</v>
      </c>
      <c r="D161" s="44" t="s">
        <v>438</v>
      </c>
      <c r="E161" s="44">
        <v>165626850.56889999</v>
      </c>
      <c r="F161" s="44">
        <v>0</v>
      </c>
      <c r="G161" s="44">
        <v>42477404.288199998</v>
      </c>
      <c r="H161" s="44">
        <v>6160426.5906999996</v>
      </c>
      <c r="I161" s="44">
        <v>194106.41070000001</v>
      </c>
      <c r="J161" s="44">
        <v>6248950.8380000005</v>
      </c>
      <c r="K161" s="44">
        <v>0</v>
      </c>
      <c r="L161" s="44">
        <f t="shared" si="51"/>
        <v>6248950.8380000005</v>
      </c>
      <c r="M161" s="44">
        <v>108335346.7632</v>
      </c>
      <c r="N161" s="49">
        <f t="shared" si="53"/>
        <v>329043085.45969999</v>
      </c>
      <c r="O161" s="48"/>
      <c r="P161" s="152"/>
      <c r="Q161" s="52">
        <v>4</v>
      </c>
      <c r="R161" s="41" t="s">
        <v>113</v>
      </c>
      <c r="S161" s="44" t="s">
        <v>439</v>
      </c>
      <c r="T161" s="44">
        <v>196066426.5253</v>
      </c>
      <c r="U161" s="44">
        <v>0</v>
      </c>
      <c r="V161" s="44">
        <v>50284074.340800002</v>
      </c>
      <c r="W161" s="44">
        <v>5657540.6062000003</v>
      </c>
      <c r="X161" s="44">
        <v>229780.076</v>
      </c>
      <c r="Y161" s="44">
        <v>7397408.4282999998</v>
      </c>
      <c r="Z161" s="44">
        <f t="shared" ref="Z161" si="63">Y161/2</f>
        <v>3698704.2141499999</v>
      </c>
      <c r="AA161" s="44">
        <f t="shared" si="61"/>
        <v>3698704.2141499999</v>
      </c>
      <c r="AB161" s="44">
        <v>91471998.349900007</v>
      </c>
      <c r="AC161" s="49">
        <f t="shared" si="54"/>
        <v>347408524.11235005</v>
      </c>
    </row>
    <row r="162" spans="1:29" ht="24.9" customHeight="1">
      <c r="A162" s="150"/>
      <c r="B162" s="152"/>
      <c r="C162" s="40">
        <v>8</v>
      </c>
      <c r="D162" s="44" t="s">
        <v>440</v>
      </c>
      <c r="E162" s="44">
        <v>109606141.15019999</v>
      </c>
      <c r="F162" s="44">
        <v>0</v>
      </c>
      <c r="G162" s="44">
        <v>28110082.115899999</v>
      </c>
      <c r="H162" s="44">
        <v>4805782.7926000003</v>
      </c>
      <c r="I162" s="44">
        <v>128452.93240000001</v>
      </c>
      <c r="J162" s="44">
        <v>4135340.2859999998</v>
      </c>
      <c r="K162" s="44">
        <v>0</v>
      </c>
      <c r="L162" s="44">
        <f t="shared" si="51"/>
        <v>4135340.2859999998</v>
      </c>
      <c r="M162" s="44">
        <v>84617355.124699995</v>
      </c>
      <c r="N162" s="49">
        <f t="shared" si="53"/>
        <v>231403154.40179998</v>
      </c>
      <c r="O162" s="48"/>
      <c r="P162" s="152"/>
      <c r="Q162" s="52">
        <v>5</v>
      </c>
      <c r="R162" s="41" t="s">
        <v>113</v>
      </c>
      <c r="S162" s="44" t="s">
        <v>441</v>
      </c>
      <c r="T162" s="44">
        <v>117689990.5543</v>
      </c>
      <c r="U162" s="44">
        <v>0</v>
      </c>
      <c r="V162" s="44">
        <v>30183302.358600002</v>
      </c>
      <c r="W162" s="44">
        <v>5392290.6913999999</v>
      </c>
      <c r="X162" s="44">
        <v>137926.8009</v>
      </c>
      <c r="Y162" s="44">
        <v>4440336.5914000003</v>
      </c>
      <c r="Z162" s="44">
        <f t="shared" ref="Z162" si="64">Y162/2</f>
        <v>2220168.2957000001</v>
      </c>
      <c r="AA162" s="44">
        <f t="shared" si="61"/>
        <v>2220168.2957000001</v>
      </c>
      <c r="AB162" s="44">
        <v>86827828.959700003</v>
      </c>
      <c r="AC162" s="49">
        <f t="shared" si="54"/>
        <v>242451507.66060001</v>
      </c>
    </row>
    <row r="163" spans="1:29" ht="24.9" customHeight="1">
      <c r="A163" s="150"/>
      <c r="B163" s="152"/>
      <c r="C163" s="40">
        <v>9</v>
      </c>
      <c r="D163" s="44" t="s">
        <v>442</v>
      </c>
      <c r="E163" s="44">
        <v>130173912.8617</v>
      </c>
      <c r="F163" s="44">
        <v>0</v>
      </c>
      <c r="G163" s="44">
        <v>33384985.0154</v>
      </c>
      <c r="H163" s="44">
        <v>5311025.3455999997</v>
      </c>
      <c r="I163" s="44">
        <v>152557.33540000001</v>
      </c>
      <c r="J163" s="44">
        <v>4911343.6564999996</v>
      </c>
      <c r="K163" s="44">
        <v>0</v>
      </c>
      <c r="L163" s="44">
        <f t="shared" si="51"/>
        <v>4911343.6564999996</v>
      </c>
      <c r="M163" s="44">
        <v>93463472.947699994</v>
      </c>
      <c r="N163" s="49">
        <f t="shared" si="53"/>
        <v>267397297.16229999</v>
      </c>
      <c r="O163" s="48"/>
      <c r="P163" s="152"/>
      <c r="Q163" s="52">
        <v>6</v>
      </c>
      <c r="R163" s="41" t="s">
        <v>113</v>
      </c>
      <c r="S163" s="44" t="s">
        <v>443</v>
      </c>
      <c r="T163" s="44">
        <v>123952503.4541</v>
      </c>
      <c r="U163" s="44">
        <v>0</v>
      </c>
      <c r="V163" s="44">
        <v>31789414.479899999</v>
      </c>
      <c r="W163" s="44">
        <v>5532019.5947000002</v>
      </c>
      <c r="X163" s="44">
        <v>145266.1538</v>
      </c>
      <c r="Y163" s="44">
        <v>4676615.5225999998</v>
      </c>
      <c r="Z163" s="44">
        <f t="shared" ref="Z163" si="65">Y163/2</f>
        <v>2338307.7612999999</v>
      </c>
      <c r="AA163" s="44">
        <f t="shared" si="61"/>
        <v>2338307.7612999999</v>
      </c>
      <c r="AB163" s="44">
        <v>89274294.197300002</v>
      </c>
      <c r="AC163" s="49">
        <f t="shared" si="54"/>
        <v>253031805.64109999</v>
      </c>
    </row>
    <row r="164" spans="1:29" ht="24.9" customHeight="1">
      <c r="A164" s="150"/>
      <c r="B164" s="152"/>
      <c r="C164" s="40">
        <v>10</v>
      </c>
      <c r="D164" s="44" t="s">
        <v>444</v>
      </c>
      <c r="E164" s="44">
        <v>110955303.81739999</v>
      </c>
      <c r="F164" s="44">
        <v>0</v>
      </c>
      <c r="G164" s="44">
        <v>28456094.419300001</v>
      </c>
      <c r="H164" s="44">
        <v>4695170.3657999998</v>
      </c>
      <c r="I164" s="44">
        <v>130034.0839</v>
      </c>
      <c r="J164" s="44">
        <v>4186242.9696</v>
      </c>
      <c r="K164" s="44">
        <v>0</v>
      </c>
      <c r="L164" s="44">
        <f t="shared" si="51"/>
        <v>4186242.9696</v>
      </c>
      <c r="M164" s="44">
        <v>82680680.244100004</v>
      </c>
      <c r="N164" s="49">
        <f t="shared" si="53"/>
        <v>231103525.90009999</v>
      </c>
      <c r="O164" s="48"/>
      <c r="P164" s="152"/>
      <c r="Q164" s="52">
        <v>7</v>
      </c>
      <c r="R164" s="41" t="s">
        <v>113</v>
      </c>
      <c r="S164" s="44" t="s">
        <v>445</v>
      </c>
      <c r="T164" s="44">
        <v>117406284.1696</v>
      </c>
      <c r="U164" s="44">
        <v>0</v>
      </c>
      <c r="V164" s="44">
        <v>30110541.748</v>
      </c>
      <c r="W164" s="44">
        <v>5177846.3869000003</v>
      </c>
      <c r="X164" s="44">
        <v>137594.3112</v>
      </c>
      <c r="Y164" s="44">
        <v>4429632.6068000002</v>
      </c>
      <c r="Z164" s="44">
        <f t="shared" ref="Z164" si="66">Y164/2</f>
        <v>2214816.3034000001</v>
      </c>
      <c r="AA164" s="44">
        <f t="shared" si="61"/>
        <v>2214816.3034000001</v>
      </c>
      <c r="AB164" s="44">
        <v>83073197.500699997</v>
      </c>
      <c r="AC164" s="49">
        <f t="shared" si="54"/>
        <v>238120280.41980001</v>
      </c>
    </row>
    <row r="165" spans="1:29" ht="24.9" customHeight="1">
      <c r="A165" s="150"/>
      <c r="B165" s="152"/>
      <c r="C165" s="40">
        <v>11</v>
      </c>
      <c r="D165" s="44" t="s">
        <v>446</v>
      </c>
      <c r="E165" s="44">
        <v>159864132.06830001</v>
      </c>
      <c r="F165" s="44">
        <v>0</v>
      </c>
      <c r="G165" s="44">
        <v>40999471.678099997</v>
      </c>
      <c r="H165" s="44">
        <v>6642707.983</v>
      </c>
      <c r="I165" s="44">
        <v>187352.79190000001</v>
      </c>
      <c r="J165" s="44">
        <v>6031528.6961000003</v>
      </c>
      <c r="K165" s="44">
        <v>0</v>
      </c>
      <c r="L165" s="44">
        <f t="shared" si="51"/>
        <v>6031528.6961000003</v>
      </c>
      <c r="M165" s="44">
        <v>116779445.53380001</v>
      </c>
      <c r="N165" s="49">
        <f t="shared" si="53"/>
        <v>330504638.75120002</v>
      </c>
      <c r="O165" s="48"/>
      <c r="P165" s="152"/>
      <c r="Q165" s="52">
        <v>8</v>
      </c>
      <c r="R165" s="41" t="s">
        <v>113</v>
      </c>
      <c r="S165" s="44" t="s">
        <v>447</v>
      </c>
      <c r="T165" s="44">
        <v>104909953.48540001</v>
      </c>
      <c r="U165" s="44">
        <v>0</v>
      </c>
      <c r="V165" s="44">
        <v>26905676.783300001</v>
      </c>
      <c r="W165" s="44">
        <v>4784466.7278000005</v>
      </c>
      <c r="X165" s="44">
        <v>122949.2347</v>
      </c>
      <c r="Y165" s="44">
        <v>3958157.3851000001</v>
      </c>
      <c r="Z165" s="44">
        <f t="shared" ref="Z165" si="67">Y165/2</f>
        <v>1979078.69255</v>
      </c>
      <c r="AA165" s="44">
        <f t="shared" si="61"/>
        <v>1979078.69255</v>
      </c>
      <c r="AB165" s="44">
        <v>76185648.5537</v>
      </c>
      <c r="AC165" s="49">
        <f t="shared" si="54"/>
        <v>214887773.47745001</v>
      </c>
    </row>
    <row r="166" spans="1:29" ht="24.9" customHeight="1">
      <c r="A166" s="150"/>
      <c r="B166" s="152"/>
      <c r="C166" s="40">
        <v>12</v>
      </c>
      <c r="D166" s="44" t="s">
        <v>448</v>
      </c>
      <c r="E166" s="44">
        <v>113218331.3189</v>
      </c>
      <c r="F166" s="44">
        <v>0</v>
      </c>
      <c r="G166" s="44">
        <v>29036480.593199998</v>
      </c>
      <c r="H166" s="44">
        <v>4961067.0738000004</v>
      </c>
      <c r="I166" s="44">
        <v>132686.23920000001</v>
      </c>
      <c r="J166" s="44">
        <v>4271624.9446</v>
      </c>
      <c r="K166" s="44">
        <v>0</v>
      </c>
      <c r="L166" s="44">
        <f t="shared" si="51"/>
        <v>4271624.9446</v>
      </c>
      <c r="M166" s="44">
        <v>87336174.114700004</v>
      </c>
      <c r="N166" s="49">
        <f t="shared" si="53"/>
        <v>238956364.28439999</v>
      </c>
      <c r="O166" s="48"/>
      <c r="P166" s="152"/>
      <c r="Q166" s="52">
        <v>9</v>
      </c>
      <c r="R166" s="41" t="s">
        <v>113</v>
      </c>
      <c r="S166" s="44" t="s">
        <v>449</v>
      </c>
      <c r="T166" s="44">
        <v>113203879.1432</v>
      </c>
      <c r="U166" s="44">
        <v>0</v>
      </c>
      <c r="V166" s="44">
        <v>29032774.123500001</v>
      </c>
      <c r="W166" s="44">
        <v>5120820.7813999997</v>
      </c>
      <c r="X166" s="44">
        <v>132669.302</v>
      </c>
      <c r="Y166" s="44">
        <v>4271079.6771</v>
      </c>
      <c r="Z166" s="44">
        <f t="shared" ref="Z166" si="68">Y166/2</f>
        <v>2135539.83855</v>
      </c>
      <c r="AA166" s="44">
        <f t="shared" si="61"/>
        <v>2135539.83855</v>
      </c>
      <c r="AB166" s="44">
        <v>82074755.816699997</v>
      </c>
      <c r="AC166" s="49">
        <f t="shared" si="54"/>
        <v>231700439.00534999</v>
      </c>
    </row>
    <row r="167" spans="1:29" ht="24.9" customHeight="1">
      <c r="A167" s="150"/>
      <c r="B167" s="152"/>
      <c r="C167" s="40">
        <v>13</v>
      </c>
      <c r="D167" s="44" t="s">
        <v>450</v>
      </c>
      <c r="E167" s="44">
        <v>130627583.6719</v>
      </c>
      <c r="F167" s="44">
        <v>0</v>
      </c>
      <c r="G167" s="44">
        <v>33501335.464400001</v>
      </c>
      <c r="H167" s="44">
        <v>5940851.0597000001</v>
      </c>
      <c r="I167" s="44">
        <v>153089.01500000001</v>
      </c>
      <c r="J167" s="44">
        <v>4928460.2445</v>
      </c>
      <c r="K167" s="44">
        <v>0</v>
      </c>
      <c r="L167" s="44">
        <f t="shared" si="51"/>
        <v>4928460.2445</v>
      </c>
      <c r="M167" s="44">
        <v>104490874.4268</v>
      </c>
      <c r="N167" s="49">
        <f t="shared" si="53"/>
        <v>279642193.88230002</v>
      </c>
      <c r="O167" s="48"/>
      <c r="P167" s="152"/>
      <c r="Q167" s="52">
        <v>10</v>
      </c>
      <c r="R167" s="41" t="s">
        <v>113</v>
      </c>
      <c r="S167" s="44" t="s">
        <v>451</v>
      </c>
      <c r="T167" s="44">
        <v>124669270.72669999</v>
      </c>
      <c r="U167" s="44">
        <v>0</v>
      </c>
      <c r="V167" s="44">
        <v>31973239.8266</v>
      </c>
      <c r="W167" s="44">
        <v>5441716.4760999996</v>
      </c>
      <c r="X167" s="44">
        <v>146106.16930000001</v>
      </c>
      <c r="Y167" s="44">
        <v>4703658.5016999999</v>
      </c>
      <c r="Z167" s="44">
        <f t="shared" ref="Z167" si="69">Y167/2</f>
        <v>2351829.25085</v>
      </c>
      <c r="AA167" s="44">
        <f t="shared" si="61"/>
        <v>2351829.25085</v>
      </c>
      <c r="AB167" s="44">
        <v>87693207.999500006</v>
      </c>
      <c r="AC167" s="49">
        <f t="shared" si="54"/>
        <v>252275370.44904998</v>
      </c>
    </row>
    <row r="168" spans="1:29" ht="24.9" customHeight="1">
      <c r="A168" s="150"/>
      <c r="B168" s="152"/>
      <c r="C168" s="40">
        <v>14</v>
      </c>
      <c r="D168" s="44" t="s">
        <v>452</v>
      </c>
      <c r="E168" s="44">
        <v>115467977.8708</v>
      </c>
      <c r="F168" s="44">
        <v>0</v>
      </c>
      <c r="G168" s="44">
        <v>29613435.0288</v>
      </c>
      <c r="H168" s="44">
        <v>4634447.2588</v>
      </c>
      <c r="I168" s="44">
        <v>135322.71280000001</v>
      </c>
      <c r="J168" s="44">
        <v>4356502.0684000002</v>
      </c>
      <c r="K168" s="44">
        <v>0</v>
      </c>
      <c r="L168" s="44">
        <f t="shared" si="51"/>
        <v>4356502.0684000002</v>
      </c>
      <c r="M168" s="44">
        <v>81617500.280900002</v>
      </c>
      <c r="N168" s="49">
        <f t="shared" si="53"/>
        <v>235825185.22049999</v>
      </c>
      <c r="O168" s="48"/>
      <c r="P168" s="152"/>
      <c r="Q168" s="52">
        <v>11</v>
      </c>
      <c r="R168" s="41" t="s">
        <v>113</v>
      </c>
      <c r="S168" s="44" t="s">
        <v>453</v>
      </c>
      <c r="T168" s="44">
        <v>121776283.6565</v>
      </c>
      <c r="U168" s="44">
        <v>0</v>
      </c>
      <c r="V168" s="44">
        <v>31231291.398800001</v>
      </c>
      <c r="W168" s="44">
        <v>4990933.9155000001</v>
      </c>
      <c r="X168" s="44">
        <v>142715.73269999999</v>
      </c>
      <c r="Y168" s="44">
        <v>4594508.7237</v>
      </c>
      <c r="Z168" s="44">
        <f t="shared" ref="Z168" si="70">Y168/2</f>
        <v>2297254.36185</v>
      </c>
      <c r="AA168" s="44">
        <f t="shared" si="61"/>
        <v>2297254.36185</v>
      </c>
      <c r="AB168" s="44">
        <v>79800611.421800002</v>
      </c>
      <c r="AC168" s="49">
        <f t="shared" si="54"/>
        <v>240239090.48714995</v>
      </c>
    </row>
    <row r="169" spans="1:29" ht="24.9" customHeight="1">
      <c r="A169" s="150"/>
      <c r="B169" s="152"/>
      <c r="C169" s="40">
        <v>15</v>
      </c>
      <c r="D169" s="44" t="s">
        <v>454</v>
      </c>
      <c r="E169" s="44">
        <v>106262818.73899999</v>
      </c>
      <c r="F169" s="44">
        <v>0</v>
      </c>
      <c r="G169" s="44">
        <v>27252638.668499999</v>
      </c>
      <c r="H169" s="44">
        <v>4319480.5022999998</v>
      </c>
      <c r="I169" s="44">
        <v>124534.72530000001</v>
      </c>
      <c r="J169" s="44">
        <v>4009199.7640999998</v>
      </c>
      <c r="K169" s="44">
        <v>0</v>
      </c>
      <c r="L169" s="44">
        <f t="shared" si="51"/>
        <v>4009199.7640999998</v>
      </c>
      <c r="M169" s="44">
        <v>76102855.834600002</v>
      </c>
      <c r="N169" s="49">
        <f t="shared" si="53"/>
        <v>218071528.23379999</v>
      </c>
      <c r="O169" s="48"/>
      <c r="P169" s="152"/>
      <c r="Q169" s="52">
        <v>12</v>
      </c>
      <c r="R169" s="41" t="s">
        <v>113</v>
      </c>
      <c r="S169" s="44" t="s">
        <v>455</v>
      </c>
      <c r="T169" s="44">
        <v>141701419.8723</v>
      </c>
      <c r="U169" s="44">
        <v>0</v>
      </c>
      <c r="V169" s="44">
        <v>36341381.1193</v>
      </c>
      <c r="W169" s="44">
        <v>6066658.9012000002</v>
      </c>
      <c r="X169" s="44">
        <v>166066.9988</v>
      </c>
      <c r="Y169" s="44">
        <v>5346266.0398000004</v>
      </c>
      <c r="Z169" s="44">
        <f t="shared" ref="Z169" si="71">Y169/2</f>
        <v>2673133.0199000002</v>
      </c>
      <c r="AA169" s="44">
        <f t="shared" si="61"/>
        <v>2673133.0199000002</v>
      </c>
      <c r="AB169" s="44">
        <v>98635109.651999995</v>
      </c>
      <c r="AC169" s="49">
        <f t="shared" si="54"/>
        <v>285583769.56349999</v>
      </c>
    </row>
    <row r="170" spans="1:29" ht="24.9" customHeight="1">
      <c r="A170" s="150"/>
      <c r="B170" s="152"/>
      <c r="C170" s="40">
        <v>16</v>
      </c>
      <c r="D170" s="44" t="s">
        <v>456</v>
      </c>
      <c r="E170" s="44">
        <v>155704772.21610001</v>
      </c>
      <c r="F170" s="44">
        <v>0</v>
      </c>
      <c r="G170" s="44">
        <v>39932743.611900002</v>
      </c>
      <c r="H170" s="44">
        <v>5351838.0000999998</v>
      </c>
      <c r="I170" s="44">
        <v>182478.22959999999</v>
      </c>
      <c r="J170" s="44">
        <v>5874599.8218</v>
      </c>
      <c r="K170" s="44">
        <v>0</v>
      </c>
      <c r="L170" s="44">
        <f t="shared" si="51"/>
        <v>5874599.8218</v>
      </c>
      <c r="M170" s="44">
        <v>94178047.657600001</v>
      </c>
      <c r="N170" s="49">
        <f t="shared" si="53"/>
        <v>301224479.53710002</v>
      </c>
      <c r="O170" s="48"/>
      <c r="P170" s="152"/>
      <c r="Q170" s="52">
        <v>13</v>
      </c>
      <c r="R170" s="41" t="s">
        <v>113</v>
      </c>
      <c r="S170" s="44" t="s">
        <v>457</v>
      </c>
      <c r="T170" s="44">
        <v>145154834.18959999</v>
      </c>
      <c r="U170" s="44">
        <v>0</v>
      </c>
      <c r="V170" s="44">
        <v>37227059.2302</v>
      </c>
      <c r="W170" s="44">
        <v>5761976.1574999997</v>
      </c>
      <c r="X170" s="44">
        <v>170114.22829999999</v>
      </c>
      <c r="Y170" s="44">
        <v>5476560.2293999996</v>
      </c>
      <c r="Z170" s="44">
        <f t="shared" ref="Z170" si="72">Y170/2</f>
        <v>2738280.1146999998</v>
      </c>
      <c r="AA170" s="44">
        <f t="shared" si="61"/>
        <v>2738280.1146999998</v>
      </c>
      <c r="AB170" s="44">
        <v>93300524.443299994</v>
      </c>
      <c r="AC170" s="49">
        <f t="shared" si="54"/>
        <v>284352788.36359996</v>
      </c>
    </row>
    <row r="171" spans="1:29" ht="24.9" customHeight="1">
      <c r="A171" s="150"/>
      <c r="B171" s="152"/>
      <c r="C171" s="40">
        <v>17</v>
      </c>
      <c r="D171" s="44" t="s">
        <v>458</v>
      </c>
      <c r="E171" s="44">
        <v>160469595.82949999</v>
      </c>
      <c r="F171" s="44">
        <v>0</v>
      </c>
      <c r="G171" s="44">
        <v>41154751.627499998</v>
      </c>
      <c r="H171" s="44">
        <v>5861726.6846000003</v>
      </c>
      <c r="I171" s="44">
        <v>188062.3653</v>
      </c>
      <c r="J171" s="44">
        <v>6054372.2947000004</v>
      </c>
      <c r="K171" s="44">
        <v>0</v>
      </c>
      <c r="L171" s="44">
        <f t="shared" si="51"/>
        <v>6054372.2947000004</v>
      </c>
      <c r="M171" s="44">
        <v>103105512.99770001</v>
      </c>
      <c r="N171" s="49">
        <f t="shared" si="53"/>
        <v>316834021.79929996</v>
      </c>
      <c r="O171" s="48"/>
      <c r="P171" s="152"/>
      <c r="Q171" s="52">
        <v>14</v>
      </c>
      <c r="R171" s="41" t="s">
        <v>113</v>
      </c>
      <c r="S171" s="44" t="s">
        <v>459</v>
      </c>
      <c r="T171" s="44">
        <v>160724925.40900001</v>
      </c>
      <c r="U171" s="44">
        <v>0</v>
      </c>
      <c r="V171" s="44">
        <v>41220234.5955</v>
      </c>
      <c r="W171" s="44">
        <v>5953610.2197000002</v>
      </c>
      <c r="X171" s="44">
        <v>188361.59880000001</v>
      </c>
      <c r="Y171" s="44">
        <v>6064005.6481999997</v>
      </c>
      <c r="Z171" s="44">
        <f t="shared" ref="Z171" si="73">Y171/2</f>
        <v>3032002.8240999999</v>
      </c>
      <c r="AA171" s="44">
        <f t="shared" si="61"/>
        <v>3032002.8240999999</v>
      </c>
      <c r="AB171" s="44">
        <v>96655779.228699997</v>
      </c>
      <c r="AC171" s="49">
        <f t="shared" si="54"/>
        <v>307774913.87580001</v>
      </c>
    </row>
    <row r="172" spans="1:29" ht="24.9" customHeight="1">
      <c r="A172" s="150"/>
      <c r="B172" s="152"/>
      <c r="C172" s="40">
        <v>18</v>
      </c>
      <c r="D172" s="44" t="s">
        <v>460</v>
      </c>
      <c r="E172" s="44">
        <v>89349549.517900005</v>
      </c>
      <c r="F172" s="44">
        <v>0</v>
      </c>
      <c r="G172" s="44">
        <v>22914985.853999998</v>
      </c>
      <c r="H172" s="44">
        <v>4273159.3251999998</v>
      </c>
      <c r="I172" s="44">
        <v>104713.21709999999</v>
      </c>
      <c r="J172" s="44">
        <v>3371077.4575999998</v>
      </c>
      <c r="K172" s="44">
        <v>0</v>
      </c>
      <c r="L172" s="44">
        <f t="shared" si="51"/>
        <v>3371077.4575999998</v>
      </c>
      <c r="M172" s="44">
        <v>75291834.300400004</v>
      </c>
      <c r="N172" s="49">
        <f t="shared" si="53"/>
        <v>195305319.67220002</v>
      </c>
      <c r="O172" s="48"/>
      <c r="P172" s="152"/>
      <c r="Q172" s="52">
        <v>15</v>
      </c>
      <c r="R172" s="41" t="s">
        <v>113</v>
      </c>
      <c r="S172" s="44" t="s">
        <v>461</v>
      </c>
      <c r="T172" s="44">
        <v>189645418.87509999</v>
      </c>
      <c r="U172" s="44">
        <v>0</v>
      </c>
      <c r="V172" s="44">
        <v>48637313.945600003</v>
      </c>
      <c r="W172" s="44">
        <v>6121690.2275</v>
      </c>
      <c r="X172" s="44">
        <v>222254.97519999999</v>
      </c>
      <c r="Y172" s="44">
        <v>7155149.6339999996</v>
      </c>
      <c r="Z172" s="44">
        <f t="shared" ref="Z172" si="74">Y172/2</f>
        <v>3577574.8169999998</v>
      </c>
      <c r="AA172" s="44">
        <f t="shared" si="61"/>
        <v>3577574.8169999998</v>
      </c>
      <c r="AB172" s="44">
        <v>99598634.188199997</v>
      </c>
      <c r="AC172" s="49">
        <f t="shared" si="54"/>
        <v>347802887.02859998</v>
      </c>
    </row>
    <row r="173" spans="1:29" ht="24.9" customHeight="1">
      <c r="A173" s="150"/>
      <c r="B173" s="152"/>
      <c r="C173" s="40">
        <v>19</v>
      </c>
      <c r="D173" s="44" t="s">
        <v>462</v>
      </c>
      <c r="E173" s="44">
        <v>120371222.5319</v>
      </c>
      <c r="F173" s="44">
        <v>0</v>
      </c>
      <c r="G173" s="44">
        <v>30870943.126600001</v>
      </c>
      <c r="H173" s="44">
        <v>4780008.0812999997</v>
      </c>
      <c r="I173" s="44">
        <v>141069.0711</v>
      </c>
      <c r="J173" s="44">
        <v>4541497.0418999996</v>
      </c>
      <c r="K173" s="44">
        <v>0</v>
      </c>
      <c r="L173" s="44">
        <f t="shared" si="51"/>
        <v>4541497.0418999996</v>
      </c>
      <c r="M173" s="44">
        <v>84166074.582900003</v>
      </c>
      <c r="N173" s="49">
        <f t="shared" si="53"/>
        <v>244870814.4357</v>
      </c>
      <c r="O173" s="48"/>
      <c r="P173" s="152"/>
      <c r="Q173" s="52">
        <v>16</v>
      </c>
      <c r="R173" s="41" t="s">
        <v>113</v>
      </c>
      <c r="S173" s="44" t="s">
        <v>463</v>
      </c>
      <c r="T173" s="44">
        <v>120108551.42730001</v>
      </c>
      <c r="U173" s="44">
        <v>0</v>
      </c>
      <c r="V173" s="44">
        <v>30803577.318</v>
      </c>
      <c r="W173" s="44">
        <v>5975159.2150999997</v>
      </c>
      <c r="X173" s="44">
        <v>140761.23370000001</v>
      </c>
      <c r="Y173" s="44">
        <v>4531586.6993000004</v>
      </c>
      <c r="Z173" s="44">
        <f t="shared" ref="Z173" si="75">Y173/2</f>
        <v>2265793.3496500002</v>
      </c>
      <c r="AA173" s="44">
        <f t="shared" si="61"/>
        <v>2265793.3496500002</v>
      </c>
      <c r="AB173" s="44">
        <v>97033073.165600002</v>
      </c>
      <c r="AC173" s="49">
        <f t="shared" si="54"/>
        <v>256326915.70934999</v>
      </c>
    </row>
    <row r="174" spans="1:29" ht="24.9" customHeight="1">
      <c r="A174" s="150"/>
      <c r="B174" s="152"/>
      <c r="C174" s="40">
        <v>20</v>
      </c>
      <c r="D174" s="44" t="s">
        <v>464</v>
      </c>
      <c r="E174" s="44">
        <v>142446297.72029999</v>
      </c>
      <c r="F174" s="44">
        <v>0</v>
      </c>
      <c r="G174" s="44">
        <v>36532415.8301</v>
      </c>
      <c r="H174" s="44">
        <v>5175770.0955999997</v>
      </c>
      <c r="I174" s="44">
        <v>166939.95850000001</v>
      </c>
      <c r="J174" s="44">
        <v>5374369.6052999999</v>
      </c>
      <c r="K174" s="44">
        <v>0</v>
      </c>
      <c r="L174" s="44">
        <f t="shared" si="51"/>
        <v>5374369.6052999999</v>
      </c>
      <c r="M174" s="44">
        <v>91095335.365799993</v>
      </c>
      <c r="N174" s="49">
        <f t="shared" si="53"/>
        <v>280791128.57560003</v>
      </c>
      <c r="O174" s="48"/>
      <c r="P174" s="152"/>
      <c r="Q174" s="52">
        <v>17</v>
      </c>
      <c r="R174" s="41" t="s">
        <v>113</v>
      </c>
      <c r="S174" s="44" t="s">
        <v>465</v>
      </c>
      <c r="T174" s="44">
        <v>163023443.3809</v>
      </c>
      <c r="U174" s="44">
        <v>0</v>
      </c>
      <c r="V174" s="44">
        <v>41809722.814599998</v>
      </c>
      <c r="W174" s="44">
        <v>6444170.5657000002</v>
      </c>
      <c r="X174" s="44">
        <v>191055.34729999999</v>
      </c>
      <c r="Y174" s="44">
        <v>6150726.6462000003</v>
      </c>
      <c r="Z174" s="44">
        <f t="shared" ref="Z174" si="76">Y174/2</f>
        <v>3075363.3231000002</v>
      </c>
      <c r="AA174" s="44">
        <f t="shared" si="61"/>
        <v>3075363.3231000002</v>
      </c>
      <c r="AB174" s="44">
        <v>105244831.3478</v>
      </c>
      <c r="AC174" s="49">
        <f t="shared" si="54"/>
        <v>319788586.77939999</v>
      </c>
    </row>
    <row r="175" spans="1:29" ht="24.9" customHeight="1">
      <c r="A175" s="150"/>
      <c r="B175" s="152"/>
      <c r="C175" s="40">
        <v>21</v>
      </c>
      <c r="D175" s="44" t="s">
        <v>466</v>
      </c>
      <c r="E175" s="44">
        <v>207435847.95910001</v>
      </c>
      <c r="F175" s="44">
        <v>0</v>
      </c>
      <c r="G175" s="44">
        <v>53199927.109300002</v>
      </c>
      <c r="H175" s="44">
        <v>9285720.8300000001</v>
      </c>
      <c r="I175" s="44">
        <v>243104.4711</v>
      </c>
      <c r="J175" s="44">
        <v>7826366.3861999996</v>
      </c>
      <c r="K175" s="44">
        <v>0</v>
      </c>
      <c r="L175" s="44">
        <f t="shared" si="51"/>
        <v>7826366.3861999996</v>
      </c>
      <c r="M175" s="44">
        <v>163055047.05790001</v>
      </c>
      <c r="N175" s="49">
        <f t="shared" si="53"/>
        <v>441046013.8136</v>
      </c>
      <c r="O175" s="48"/>
      <c r="P175" s="152"/>
      <c r="Q175" s="52">
        <v>18</v>
      </c>
      <c r="R175" s="41" t="s">
        <v>113</v>
      </c>
      <c r="S175" s="44" t="s">
        <v>467</v>
      </c>
      <c r="T175" s="44">
        <v>110118833.3212</v>
      </c>
      <c r="U175" s="44">
        <v>0</v>
      </c>
      <c r="V175" s="44">
        <v>28241569.447500002</v>
      </c>
      <c r="W175" s="44">
        <v>4921123.3631999996</v>
      </c>
      <c r="X175" s="44">
        <v>129053.7821</v>
      </c>
      <c r="Y175" s="44">
        <v>4154683.6965000001</v>
      </c>
      <c r="Z175" s="44">
        <f t="shared" ref="Z175" si="77">Y175/2</f>
        <v>2077341.84825</v>
      </c>
      <c r="AA175" s="44">
        <f t="shared" si="61"/>
        <v>2077341.84825</v>
      </c>
      <c r="AB175" s="44">
        <v>78578322.5097</v>
      </c>
      <c r="AC175" s="49">
        <f t="shared" si="54"/>
        <v>224066244.27195001</v>
      </c>
    </row>
    <row r="176" spans="1:29" ht="24.9" customHeight="1">
      <c r="A176" s="150"/>
      <c r="B176" s="152"/>
      <c r="C176" s="40">
        <v>22</v>
      </c>
      <c r="D176" s="44" t="s">
        <v>468</v>
      </c>
      <c r="E176" s="44">
        <v>129535202.1761</v>
      </c>
      <c r="F176" s="44">
        <v>0</v>
      </c>
      <c r="G176" s="44">
        <v>33221178.4109</v>
      </c>
      <c r="H176" s="44">
        <v>5058689.7361000003</v>
      </c>
      <c r="I176" s="44">
        <v>151808.7984</v>
      </c>
      <c r="J176" s="44">
        <v>4887245.6814999999</v>
      </c>
      <c r="K176" s="44">
        <v>0</v>
      </c>
      <c r="L176" s="44">
        <f t="shared" si="51"/>
        <v>4887245.6814999999</v>
      </c>
      <c r="M176" s="44">
        <v>89045415.681700006</v>
      </c>
      <c r="N176" s="49">
        <f t="shared" si="53"/>
        <v>261899540.48470002</v>
      </c>
      <c r="O176" s="48"/>
      <c r="P176" s="152"/>
      <c r="Q176" s="52">
        <v>19</v>
      </c>
      <c r="R176" s="41" t="s">
        <v>113</v>
      </c>
      <c r="S176" s="44" t="s">
        <v>469</v>
      </c>
      <c r="T176" s="44">
        <v>126734094.098</v>
      </c>
      <c r="U176" s="44">
        <v>0</v>
      </c>
      <c r="V176" s="44">
        <v>32502793.6811</v>
      </c>
      <c r="W176" s="44">
        <v>5507926.5459000003</v>
      </c>
      <c r="X176" s="44">
        <v>148526.0393</v>
      </c>
      <c r="Y176" s="44">
        <v>4781562.4145</v>
      </c>
      <c r="Z176" s="44">
        <f t="shared" ref="Z176" si="78">Y176/2</f>
        <v>2390781.20725</v>
      </c>
      <c r="AA176" s="44">
        <f t="shared" si="61"/>
        <v>2390781.20725</v>
      </c>
      <c r="AB176" s="44">
        <v>88852457.304299995</v>
      </c>
      <c r="AC176" s="49">
        <f t="shared" si="54"/>
        <v>256136578.87584996</v>
      </c>
    </row>
    <row r="177" spans="1:29" ht="24.9" customHeight="1">
      <c r="A177" s="150"/>
      <c r="B177" s="152"/>
      <c r="C177" s="40">
        <v>23</v>
      </c>
      <c r="D177" s="44" t="s">
        <v>470</v>
      </c>
      <c r="E177" s="44">
        <v>120625677.4333</v>
      </c>
      <c r="F177" s="44">
        <v>0</v>
      </c>
      <c r="G177" s="44">
        <v>30936201.770799998</v>
      </c>
      <c r="H177" s="44">
        <v>4921612.6851000004</v>
      </c>
      <c r="I177" s="44">
        <v>141367.2795</v>
      </c>
      <c r="J177" s="44">
        <v>4551097.3945000004</v>
      </c>
      <c r="K177" s="44">
        <v>0</v>
      </c>
      <c r="L177" s="44">
        <f t="shared" si="51"/>
        <v>4551097.3945000004</v>
      </c>
      <c r="M177" s="44">
        <v>86645380.813500002</v>
      </c>
      <c r="N177" s="49">
        <f t="shared" si="53"/>
        <v>247821337.37669998</v>
      </c>
      <c r="O177" s="48"/>
      <c r="P177" s="152"/>
      <c r="Q177" s="52">
        <v>20</v>
      </c>
      <c r="R177" s="41" t="s">
        <v>113</v>
      </c>
      <c r="S177" s="44" t="s">
        <v>471</v>
      </c>
      <c r="T177" s="44">
        <v>146173584.15540001</v>
      </c>
      <c r="U177" s="44">
        <v>0</v>
      </c>
      <c r="V177" s="44">
        <v>37488332.411600001</v>
      </c>
      <c r="W177" s="44">
        <v>5764951.4063999997</v>
      </c>
      <c r="X177" s="44">
        <v>171308.15239999999</v>
      </c>
      <c r="Y177" s="44">
        <v>5514996.7416000003</v>
      </c>
      <c r="Z177" s="44">
        <f t="shared" ref="Z177" si="79">Y177/2</f>
        <v>2757498.3708000001</v>
      </c>
      <c r="AA177" s="44">
        <f t="shared" si="61"/>
        <v>2757498.3708000001</v>
      </c>
      <c r="AB177" s="44">
        <v>93352617.0528</v>
      </c>
      <c r="AC177" s="49">
        <f t="shared" si="54"/>
        <v>285708291.54939997</v>
      </c>
    </row>
    <row r="178" spans="1:29" ht="24.9" customHeight="1">
      <c r="A178" s="150"/>
      <c r="B178" s="152"/>
      <c r="C178" s="40">
        <v>24</v>
      </c>
      <c r="D178" s="44" t="s">
        <v>472</v>
      </c>
      <c r="E178" s="44">
        <v>117742098.1267</v>
      </c>
      <c r="F178" s="44">
        <v>0</v>
      </c>
      <c r="G178" s="44">
        <v>30196666.100200001</v>
      </c>
      <c r="H178" s="44">
        <v>4848277.1096000001</v>
      </c>
      <c r="I178" s="44">
        <v>137987.8683</v>
      </c>
      <c r="J178" s="44">
        <v>4442302.5629000003</v>
      </c>
      <c r="K178" s="44">
        <v>0</v>
      </c>
      <c r="L178" s="44">
        <f t="shared" si="51"/>
        <v>4442302.5629000003</v>
      </c>
      <c r="M178" s="44">
        <v>85361373.483500004</v>
      </c>
      <c r="N178" s="49">
        <f t="shared" si="53"/>
        <v>242728705.25120002</v>
      </c>
      <c r="O178" s="48"/>
      <c r="P178" s="152"/>
      <c r="Q178" s="52">
        <v>21</v>
      </c>
      <c r="R178" s="41" t="s">
        <v>113</v>
      </c>
      <c r="S178" s="44" t="s">
        <v>473</v>
      </c>
      <c r="T178" s="44">
        <v>137509949.23300001</v>
      </c>
      <c r="U178" s="44">
        <v>0</v>
      </c>
      <c r="V178" s="44">
        <v>35266417.776699997</v>
      </c>
      <c r="W178" s="44">
        <v>5701608.7867999999</v>
      </c>
      <c r="X178" s="44">
        <v>161154.80429999999</v>
      </c>
      <c r="Y178" s="44">
        <v>5188125.6544000003</v>
      </c>
      <c r="Z178" s="44">
        <f t="shared" ref="Z178" si="80">Y178/2</f>
        <v>2594062.8272000002</v>
      </c>
      <c r="AA178" s="44">
        <f t="shared" si="61"/>
        <v>2594062.8272000002</v>
      </c>
      <c r="AB178" s="44">
        <v>92243572.944199994</v>
      </c>
      <c r="AC178" s="49">
        <f t="shared" si="54"/>
        <v>273476766.37220001</v>
      </c>
    </row>
    <row r="179" spans="1:29" ht="24.9" customHeight="1">
      <c r="A179" s="150"/>
      <c r="B179" s="152"/>
      <c r="C179" s="40">
        <v>25</v>
      </c>
      <c r="D179" s="44" t="s">
        <v>474</v>
      </c>
      <c r="E179" s="44">
        <v>134657963.8213</v>
      </c>
      <c r="F179" s="44">
        <v>0</v>
      </c>
      <c r="G179" s="44">
        <v>34534984.818000004</v>
      </c>
      <c r="H179" s="44">
        <v>6219694.4128</v>
      </c>
      <c r="I179" s="44">
        <v>157812.41949999999</v>
      </c>
      <c r="J179" s="44">
        <v>5080522.8317</v>
      </c>
      <c r="K179" s="44">
        <v>0</v>
      </c>
      <c r="L179" s="44">
        <f t="shared" si="51"/>
        <v>5080522.8317</v>
      </c>
      <c r="M179" s="44">
        <v>109373046.64569999</v>
      </c>
      <c r="N179" s="49">
        <f t="shared" si="53"/>
        <v>290024024.949</v>
      </c>
      <c r="O179" s="48"/>
      <c r="P179" s="152"/>
      <c r="Q179" s="52">
        <v>22</v>
      </c>
      <c r="R179" s="41" t="s">
        <v>113</v>
      </c>
      <c r="S179" s="44" t="s">
        <v>475</v>
      </c>
      <c r="T179" s="44">
        <v>162557829.0228</v>
      </c>
      <c r="U179" s="44">
        <v>0</v>
      </c>
      <c r="V179" s="44">
        <v>41690309.2698</v>
      </c>
      <c r="W179" s="44">
        <v>6341405.8969999999</v>
      </c>
      <c r="X179" s="44">
        <v>190509.67050000001</v>
      </c>
      <c r="Y179" s="44">
        <v>6133159.4389000004</v>
      </c>
      <c r="Z179" s="44">
        <f t="shared" ref="Z179" si="81">Y179/2</f>
        <v>3066579.7194500002</v>
      </c>
      <c r="AA179" s="44">
        <f t="shared" si="61"/>
        <v>3066579.7194500002</v>
      </c>
      <c r="AB179" s="44">
        <v>103445560.162</v>
      </c>
      <c r="AC179" s="49">
        <f t="shared" si="54"/>
        <v>317292193.74154997</v>
      </c>
    </row>
    <row r="180" spans="1:29" ht="24.9" customHeight="1">
      <c r="A180" s="150"/>
      <c r="B180" s="152"/>
      <c r="C180" s="40">
        <v>26</v>
      </c>
      <c r="D180" s="44" t="s">
        <v>476</v>
      </c>
      <c r="E180" s="44">
        <v>117051304.94859999</v>
      </c>
      <c r="F180" s="44">
        <v>0</v>
      </c>
      <c r="G180" s="44">
        <v>30019502.1862</v>
      </c>
      <c r="H180" s="44">
        <v>4739917.6793</v>
      </c>
      <c r="I180" s="44">
        <v>137178.29319999999</v>
      </c>
      <c r="J180" s="44">
        <v>4416239.5629000003</v>
      </c>
      <c r="K180" s="44">
        <v>0</v>
      </c>
      <c r="L180" s="44">
        <f t="shared" si="51"/>
        <v>4416239.5629000003</v>
      </c>
      <c r="M180" s="44">
        <v>83464145.542699993</v>
      </c>
      <c r="N180" s="49">
        <f t="shared" si="53"/>
        <v>239828288.21289998</v>
      </c>
      <c r="O180" s="48"/>
      <c r="P180" s="152"/>
      <c r="Q180" s="52">
        <v>23</v>
      </c>
      <c r="R180" s="41" t="s">
        <v>113</v>
      </c>
      <c r="S180" s="44" t="s">
        <v>477</v>
      </c>
      <c r="T180" s="44">
        <v>118882622.29610001</v>
      </c>
      <c r="U180" s="44">
        <v>0</v>
      </c>
      <c r="V180" s="44">
        <v>30489170.039500002</v>
      </c>
      <c r="W180" s="44">
        <v>6138463.7325999998</v>
      </c>
      <c r="X180" s="44">
        <v>139324.50580000001</v>
      </c>
      <c r="Y180" s="44">
        <v>4485333.5053000003</v>
      </c>
      <c r="Z180" s="44">
        <f t="shared" ref="Z180" si="82">Y180/2</f>
        <v>2242666.7526500002</v>
      </c>
      <c r="AA180" s="44">
        <f t="shared" si="61"/>
        <v>2242666.7526500002</v>
      </c>
      <c r="AB180" s="44">
        <v>99892315.711799994</v>
      </c>
      <c r="AC180" s="49">
        <f t="shared" si="54"/>
        <v>257784563.03845</v>
      </c>
    </row>
    <row r="181" spans="1:29" ht="24.9" customHeight="1">
      <c r="A181" s="150"/>
      <c r="B181" s="153"/>
      <c r="C181" s="40">
        <v>27</v>
      </c>
      <c r="D181" s="44" t="s">
        <v>478</v>
      </c>
      <c r="E181" s="44">
        <v>113524058.6155</v>
      </c>
      <c r="F181" s="44">
        <v>0</v>
      </c>
      <c r="G181" s="44">
        <v>29114888.785700001</v>
      </c>
      <c r="H181" s="44">
        <v>4767061.4363000002</v>
      </c>
      <c r="I181" s="44">
        <v>133044.53640000001</v>
      </c>
      <c r="J181" s="44">
        <v>4283159.7582</v>
      </c>
      <c r="K181" s="44">
        <v>0</v>
      </c>
      <c r="L181" s="44">
        <f t="shared" si="51"/>
        <v>4283159.7582</v>
      </c>
      <c r="M181" s="44">
        <v>83939396.234599993</v>
      </c>
      <c r="N181" s="49">
        <f t="shared" si="53"/>
        <v>235761609.36669999</v>
      </c>
      <c r="O181" s="48"/>
      <c r="P181" s="152"/>
      <c r="Q181" s="52">
        <v>24</v>
      </c>
      <c r="R181" s="41" t="s">
        <v>113</v>
      </c>
      <c r="S181" s="44" t="s">
        <v>479</v>
      </c>
      <c r="T181" s="44">
        <v>96751584.622400001</v>
      </c>
      <c r="U181" s="44">
        <v>0</v>
      </c>
      <c r="V181" s="44">
        <v>24813344.946199998</v>
      </c>
      <c r="W181" s="44">
        <v>4704372.1628</v>
      </c>
      <c r="X181" s="44">
        <v>113388.0331</v>
      </c>
      <c r="Y181" s="44">
        <v>3650349.5281000002</v>
      </c>
      <c r="Z181" s="44">
        <f t="shared" ref="Z181" si="83">Y181/2</f>
        <v>1825174.7640500001</v>
      </c>
      <c r="AA181" s="44">
        <f t="shared" si="61"/>
        <v>1825174.7640500001</v>
      </c>
      <c r="AB181" s="44">
        <v>74783300.404100001</v>
      </c>
      <c r="AC181" s="49">
        <f t="shared" si="54"/>
        <v>202991164.93265</v>
      </c>
    </row>
    <row r="182" spans="1:29" ht="24.9" customHeight="1">
      <c r="A182" s="40"/>
      <c r="B182" s="144" t="s">
        <v>480</v>
      </c>
      <c r="C182" s="145"/>
      <c r="D182" s="45"/>
      <c r="E182" s="45">
        <f>SUM(E155:E181)</f>
        <v>3507213928.3503003</v>
      </c>
      <c r="F182" s="45">
        <f t="shared" ref="F182:N182" si="84">SUM(F155:F181)</f>
        <v>0</v>
      </c>
      <c r="G182" s="45">
        <f t="shared" si="84"/>
        <v>899475800.25669992</v>
      </c>
      <c r="H182" s="45">
        <f t="shared" si="84"/>
        <v>143679977.2475</v>
      </c>
      <c r="I182" s="45">
        <f t="shared" si="84"/>
        <v>4110279.854100001</v>
      </c>
      <c r="J182" s="45">
        <f t="shared" si="84"/>
        <v>132324000.25429998</v>
      </c>
      <c r="K182" s="45">
        <f t="shared" si="84"/>
        <v>0</v>
      </c>
      <c r="L182" s="45">
        <f t="shared" si="84"/>
        <v>132324000.25429998</v>
      </c>
      <c r="M182" s="45">
        <f t="shared" si="84"/>
        <v>2528456339.0347996</v>
      </c>
      <c r="N182" s="50">
        <f t="shared" si="84"/>
        <v>7215260324.9977007</v>
      </c>
      <c r="O182" s="48"/>
      <c r="P182" s="153"/>
      <c r="Q182" s="52">
        <v>25</v>
      </c>
      <c r="R182" s="41" t="s">
        <v>113</v>
      </c>
      <c r="S182" s="44" t="s">
        <v>481</v>
      </c>
      <c r="T182" s="44">
        <v>107848091.21789999</v>
      </c>
      <c r="U182" s="44">
        <v>0</v>
      </c>
      <c r="V182" s="44">
        <v>27659204.752300002</v>
      </c>
      <c r="W182" s="44">
        <v>4685388.7807</v>
      </c>
      <c r="X182" s="44">
        <v>126392.58560000001</v>
      </c>
      <c r="Y182" s="44">
        <v>4069010.6567000002</v>
      </c>
      <c r="Z182" s="44">
        <f t="shared" ref="Z182" si="85">Y182/2</f>
        <v>2034505.3283500001</v>
      </c>
      <c r="AA182" s="44">
        <f t="shared" si="61"/>
        <v>2034505.3283500001</v>
      </c>
      <c r="AB182" s="44">
        <v>74450926.905900002</v>
      </c>
      <c r="AC182" s="49">
        <f t="shared" si="54"/>
        <v>216804509.57075</v>
      </c>
    </row>
    <row r="183" spans="1:29" ht="24.9" customHeight="1">
      <c r="A183" s="150">
        <v>9</v>
      </c>
      <c r="B183" s="151" t="s">
        <v>482</v>
      </c>
      <c r="C183" s="40">
        <v>1</v>
      </c>
      <c r="D183" s="44" t="s">
        <v>483</v>
      </c>
      <c r="E183" s="44">
        <v>120350579.8706</v>
      </c>
      <c r="F183" s="44">
        <f t="shared" ref="F183:F200" si="86">-2141737.01</f>
        <v>-2141737.0099999998</v>
      </c>
      <c r="G183" s="44">
        <v>30865649.017099999</v>
      </c>
      <c r="H183" s="44">
        <v>5456212.0593999997</v>
      </c>
      <c r="I183" s="44">
        <v>141044.87890000001</v>
      </c>
      <c r="J183" s="44">
        <v>4540718.2130000005</v>
      </c>
      <c r="K183" s="44">
        <f t="shared" ref="K183:K226" si="87">J183/2</f>
        <v>2270359.1065000002</v>
      </c>
      <c r="L183" s="44">
        <f t="shared" ref="L183:L200" si="88">J183-K183</f>
        <v>2270359.1065000002</v>
      </c>
      <c r="M183" s="44">
        <v>86440485.440799996</v>
      </c>
      <c r="N183" s="49">
        <f t="shared" si="53"/>
        <v>243382593.36329997</v>
      </c>
      <c r="O183" s="48"/>
      <c r="P183" s="40"/>
      <c r="Q183" s="145"/>
      <c r="R183" s="146"/>
      <c r="S183" s="45"/>
      <c r="T183" s="45">
        <f>T158+T159+T160+T161+T162+T163+T164+T165+T166+T167+T168+T169+T170+T171+T172+T173+T174+T175+T176+T177+T178+T179+T180+T181+T182</f>
        <v>3294725454.2564993</v>
      </c>
      <c r="U183" s="45">
        <f t="shared" ref="U183:AB183" si="89">U158+U159+U160+U161+U162+U163+U164+U165+U166+U167+U168+U169+U170+U171+U172+U173+U174+U175+U176+U177+U178+U179+U180+U181+U182</f>
        <v>0</v>
      </c>
      <c r="V183" s="45">
        <f t="shared" si="89"/>
        <v>844980054.00709999</v>
      </c>
      <c r="W183" s="45">
        <f t="shared" si="89"/>
        <v>137677671.0808</v>
      </c>
      <c r="X183" s="45">
        <f t="shared" si="89"/>
        <v>3861253.9573999997</v>
      </c>
      <c r="Y183" s="45">
        <f t="shared" si="89"/>
        <v>124307002.86680003</v>
      </c>
      <c r="Z183" s="45">
        <f t="shared" si="89"/>
        <v>62153501.433400013</v>
      </c>
      <c r="AA183" s="45">
        <f t="shared" si="89"/>
        <v>62153501.433400013</v>
      </c>
      <c r="AB183" s="45">
        <f t="shared" si="89"/>
        <v>2220952635.3232002</v>
      </c>
      <c r="AC183" s="50">
        <f>SUM(AC158:AC182)</f>
        <v>6564350570.0584002</v>
      </c>
    </row>
    <row r="184" spans="1:29" ht="24.9" customHeight="1">
      <c r="A184" s="150"/>
      <c r="B184" s="152"/>
      <c r="C184" s="40">
        <v>2</v>
      </c>
      <c r="D184" s="44" t="s">
        <v>484</v>
      </c>
      <c r="E184" s="44">
        <v>151279218.8714</v>
      </c>
      <c r="F184" s="44">
        <f t="shared" si="86"/>
        <v>-2141737.0099999998</v>
      </c>
      <c r="G184" s="44">
        <v>38797746.3697</v>
      </c>
      <c r="H184" s="44">
        <v>5524373.2889</v>
      </c>
      <c r="I184" s="44">
        <v>177291.70170000001</v>
      </c>
      <c r="J184" s="44">
        <v>5707627.7083000001</v>
      </c>
      <c r="K184" s="44">
        <f t="shared" si="87"/>
        <v>2853813.85415</v>
      </c>
      <c r="L184" s="44">
        <f t="shared" si="88"/>
        <v>2853813.85415</v>
      </c>
      <c r="M184" s="44">
        <v>87633896.928100005</v>
      </c>
      <c r="N184" s="49">
        <f t="shared" si="53"/>
        <v>284124604.00395</v>
      </c>
      <c r="O184" s="48"/>
      <c r="P184" s="151">
        <v>27</v>
      </c>
      <c r="Q184" s="52">
        <v>1</v>
      </c>
      <c r="R184" s="41" t="s">
        <v>114</v>
      </c>
      <c r="S184" s="44" t="s">
        <v>485</v>
      </c>
      <c r="T184" s="44">
        <v>121082642.7339</v>
      </c>
      <c r="U184" s="44">
        <f t="shared" ref="U184:U203" si="90">-5788847.52</f>
        <v>-5788847.5199999996</v>
      </c>
      <c r="V184" s="54">
        <v>31053397.1395</v>
      </c>
      <c r="W184" s="44">
        <v>7424986.7400000002</v>
      </c>
      <c r="X184" s="44">
        <v>141902.82010000001</v>
      </c>
      <c r="Y184" s="44">
        <v>4568338.2807999998</v>
      </c>
      <c r="Z184" s="44">
        <v>0</v>
      </c>
      <c r="AA184" s="44">
        <f>Y184-Z184</f>
        <v>4568338.2807999998</v>
      </c>
      <c r="AB184" s="44">
        <v>100764785.5182</v>
      </c>
      <c r="AC184" s="49">
        <f t="shared" si="54"/>
        <v>259247205.71249998</v>
      </c>
    </row>
    <row r="185" spans="1:29" ht="24.9" customHeight="1">
      <c r="A185" s="150"/>
      <c r="B185" s="152"/>
      <c r="C185" s="40">
        <v>3</v>
      </c>
      <c r="D185" s="44" t="s">
        <v>486</v>
      </c>
      <c r="E185" s="44">
        <v>144818759.58309999</v>
      </c>
      <c r="F185" s="44">
        <f t="shared" si="86"/>
        <v>-2141737.0099999998</v>
      </c>
      <c r="G185" s="44">
        <v>37140868.030699998</v>
      </c>
      <c r="H185" s="44">
        <v>6820870.3731000004</v>
      </c>
      <c r="I185" s="44">
        <v>169720.36550000001</v>
      </c>
      <c r="J185" s="44">
        <v>5463880.4393999996</v>
      </c>
      <c r="K185" s="44">
        <f t="shared" si="87"/>
        <v>2731940.2196999998</v>
      </c>
      <c r="L185" s="44">
        <f t="shared" si="88"/>
        <v>2731940.2196999998</v>
      </c>
      <c r="M185" s="44">
        <v>110333817.7833</v>
      </c>
      <c r="N185" s="49">
        <f t="shared" si="53"/>
        <v>299874239.34540004</v>
      </c>
      <c r="O185" s="48"/>
      <c r="P185" s="152"/>
      <c r="Q185" s="52">
        <v>2</v>
      </c>
      <c r="R185" s="41" t="s">
        <v>114</v>
      </c>
      <c r="S185" s="44" t="s">
        <v>487</v>
      </c>
      <c r="T185" s="44">
        <v>124999301.6538</v>
      </c>
      <c r="U185" s="44">
        <f t="shared" si="90"/>
        <v>-5788847.5199999996</v>
      </c>
      <c r="V185" s="54">
        <v>32057881.037099998</v>
      </c>
      <c r="W185" s="44">
        <v>7952651.4590999996</v>
      </c>
      <c r="X185" s="44">
        <v>146492.9491</v>
      </c>
      <c r="Y185" s="44">
        <v>4716110.2692</v>
      </c>
      <c r="Z185" s="44">
        <v>0</v>
      </c>
      <c r="AA185" s="44">
        <f t="shared" ref="AA185:AA203" si="91">Y185-Z185</f>
        <v>4716110.2692</v>
      </c>
      <c r="AB185" s="44">
        <v>110003485.3265</v>
      </c>
      <c r="AC185" s="49">
        <f t="shared" si="54"/>
        <v>274087075.17479998</v>
      </c>
    </row>
    <row r="186" spans="1:29" ht="24.9" customHeight="1">
      <c r="A186" s="150"/>
      <c r="B186" s="152"/>
      <c r="C186" s="40">
        <v>4</v>
      </c>
      <c r="D186" s="44" t="s">
        <v>488</v>
      </c>
      <c r="E186" s="44">
        <v>93439599.5713</v>
      </c>
      <c r="F186" s="44">
        <f t="shared" si="86"/>
        <v>-2141737.0099999998</v>
      </c>
      <c r="G186" s="44">
        <v>23963938.4186</v>
      </c>
      <c r="H186" s="44">
        <v>4244369.4326999998</v>
      </c>
      <c r="I186" s="44">
        <v>109506.5518</v>
      </c>
      <c r="J186" s="44">
        <v>3525391.3363000001</v>
      </c>
      <c r="K186" s="44">
        <f t="shared" si="87"/>
        <v>1762695.66815</v>
      </c>
      <c r="L186" s="44">
        <f t="shared" si="88"/>
        <v>1762695.66815</v>
      </c>
      <c r="M186" s="44">
        <v>65222750.321599998</v>
      </c>
      <c r="N186" s="49">
        <f t="shared" si="53"/>
        <v>186601122.95414999</v>
      </c>
      <c r="O186" s="48"/>
      <c r="P186" s="152"/>
      <c r="Q186" s="52">
        <v>3</v>
      </c>
      <c r="R186" s="41" t="s">
        <v>114</v>
      </c>
      <c r="S186" s="44" t="s">
        <v>489</v>
      </c>
      <c r="T186" s="44">
        <v>192128064.68349999</v>
      </c>
      <c r="U186" s="44">
        <f t="shared" si="90"/>
        <v>-5788847.5199999996</v>
      </c>
      <c r="V186" s="54">
        <v>49274024.414700001</v>
      </c>
      <c r="W186" s="44">
        <v>10930994.270300001</v>
      </c>
      <c r="X186" s="44">
        <v>225164.5123</v>
      </c>
      <c r="Y186" s="44">
        <v>7248817.6083000004</v>
      </c>
      <c r="Z186" s="44">
        <v>0</v>
      </c>
      <c r="AA186" s="44">
        <f t="shared" si="91"/>
        <v>7248817.6083000004</v>
      </c>
      <c r="AB186" s="44">
        <v>162150263.6864</v>
      </c>
      <c r="AC186" s="49">
        <f t="shared" si="54"/>
        <v>416168481.65549999</v>
      </c>
    </row>
    <row r="187" spans="1:29" ht="24.9" customHeight="1">
      <c r="A187" s="150"/>
      <c r="B187" s="152"/>
      <c r="C187" s="40">
        <v>5</v>
      </c>
      <c r="D187" s="44" t="s">
        <v>490</v>
      </c>
      <c r="E187" s="44">
        <v>111620291.2974</v>
      </c>
      <c r="F187" s="44">
        <f t="shared" si="86"/>
        <v>-2141737.0099999998</v>
      </c>
      <c r="G187" s="44">
        <v>28626640.088300001</v>
      </c>
      <c r="H187" s="44">
        <v>5036012.0399000002</v>
      </c>
      <c r="I187" s="44">
        <v>130813.416</v>
      </c>
      <c r="J187" s="44">
        <v>4211332.3439999996</v>
      </c>
      <c r="K187" s="44">
        <f t="shared" si="87"/>
        <v>2105666.1719999998</v>
      </c>
      <c r="L187" s="44">
        <f t="shared" si="88"/>
        <v>2105666.1719999998</v>
      </c>
      <c r="M187" s="44">
        <v>79083348.042199999</v>
      </c>
      <c r="N187" s="49">
        <f t="shared" si="53"/>
        <v>224461034.0458</v>
      </c>
      <c r="O187" s="48"/>
      <c r="P187" s="152"/>
      <c r="Q187" s="52">
        <v>4</v>
      </c>
      <c r="R187" s="41" t="s">
        <v>114</v>
      </c>
      <c r="S187" s="44" t="s">
        <v>491</v>
      </c>
      <c r="T187" s="44">
        <v>126325815.404</v>
      </c>
      <c r="U187" s="44">
        <f t="shared" si="90"/>
        <v>-5788847.5199999996</v>
      </c>
      <c r="V187" s="54">
        <v>32398084.697700001</v>
      </c>
      <c r="W187" s="44">
        <v>7214746.5916999998</v>
      </c>
      <c r="X187" s="44">
        <v>148047.55710000001</v>
      </c>
      <c r="Y187" s="44">
        <v>4766158.4297000002</v>
      </c>
      <c r="Z187" s="44">
        <v>0</v>
      </c>
      <c r="AA187" s="44">
        <f t="shared" si="91"/>
        <v>4766158.4297000002</v>
      </c>
      <c r="AB187" s="44">
        <v>97083763.181500003</v>
      </c>
      <c r="AC187" s="49">
        <f t="shared" si="54"/>
        <v>262147768.34169996</v>
      </c>
    </row>
    <row r="188" spans="1:29" ht="24.9" customHeight="1">
      <c r="A188" s="150"/>
      <c r="B188" s="152"/>
      <c r="C188" s="40">
        <v>6</v>
      </c>
      <c r="D188" s="44" t="s">
        <v>492</v>
      </c>
      <c r="E188" s="44">
        <v>128410865.8299</v>
      </c>
      <c r="F188" s="44">
        <f t="shared" si="86"/>
        <v>-2141737.0099999998</v>
      </c>
      <c r="G188" s="44">
        <v>32932826.073199999</v>
      </c>
      <c r="H188" s="44">
        <v>5719036.4994999999</v>
      </c>
      <c r="I188" s="44">
        <v>150491.13219999999</v>
      </c>
      <c r="J188" s="44">
        <v>4844825.4911000002</v>
      </c>
      <c r="K188" s="44">
        <f t="shared" si="87"/>
        <v>2422412.7455500001</v>
      </c>
      <c r="L188" s="44">
        <f t="shared" si="88"/>
        <v>2422412.7455500001</v>
      </c>
      <c r="M188" s="44">
        <v>91042188.029799998</v>
      </c>
      <c r="N188" s="49">
        <f t="shared" si="53"/>
        <v>258536083.30015001</v>
      </c>
      <c r="O188" s="48"/>
      <c r="P188" s="152"/>
      <c r="Q188" s="52">
        <v>5</v>
      </c>
      <c r="R188" s="41" t="s">
        <v>114</v>
      </c>
      <c r="S188" s="44" t="s">
        <v>493</v>
      </c>
      <c r="T188" s="44">
        <v>113210500.49969999</v>
      </c>
      <c r="U188" s="44">
        <f t="shared" si="90"/>
        <v>-5788847.5199999996</v>
      </c>
      <c r="V188" s="54">
        <v>29034472.266199999</v>
      </c>
      <c r="W188" s="44">
        <v>7074866.7698999997</v>
      </c>
      <c r="X188" s="44">
        <v>132677.0619</v>
      </c>
      <c r="Y188" s="44">
        <v>4271329.4949000003</v>
      </c>
      <c r="Z188" s="44">
        <v>0</v>
      </c>
      <c r="AA188" s="44">
        <f t="shared" si="91"/>
        <v>4271329.4949000003</v>
      </c>
      <c r="AB188" s="44">
        <v>94634655.565099999</v>
      </c>
      <c r="AC188" s="49">
        <f t="shared" si="54"/>
        <v>242569654.13769996</v>
      </c>
    </row>
    <row r="189" spans="1:29" ht="24.9" customHeight="1">
      <c r="A189" s="150"/>
      <c r="B189" s="152"/>
      <c r="C189" s="40">
        <v>7</v>
      </c>
      <c r="D189" s="44" t="s">
        <v>494</v>
      </c>
      <c r="E189" s="44">
        <v>147216286.5133</v>
      </c>
      <c r="F189" s="44">
        <f t="shared" si="86"/>
        <v>-2141737.0099999998</v>
      </c>
      <c r="G189" s="44">
        <v>37755748.5308</v>
      </c>
      <c r="H189" s="44">
        <v>5901841.8338000001</v>
      </c>
      <c r="I189" s="44">
        <v>172530.1476</v>
      </c>
      <c r="J189" s="44">
        <v>5554336.9556999998</v>
      </c>
      <c r="K189" s="44">
        <f t="shared" si="87"/>
        <v>2777168.4778499999</v>
      </c>
      <c r="L189" s="44">
        <f t="shared" si="88"/>
        <v>2777168.4778499999</v>
      </c>
      <c r="M189" s="44">
        <v>94242863.658500001</v>
      </c>
      <c r="N189" s="49">
        <f t="shared" si="53"/>
        <v>285924702.15184999</v>
      </c>
      <c r="O189" s="48"/>
      <c r="P189" s="152"/>
      <c r="Q189" s="52">
        <v>6</v>
      </c>
      <c r="R189" s="41" t="s">
        <v>114</v>
      </c>
      <c r="S189" s="44" t="s">
        <v>495</v>
      </c>
      <c r="T189" s="44">
        <v>86116373.792600006</v>
      </c>
      <c r="U189" s="44">
        <f t="shared" si="90"/>
        <v>-5788847.5199999996</v>
      </c>
      <c r="V189" s="54">
        <v>22085791.1193</v>
      </c>
      <c r="W189" s="44">
        <v>5849258.2267000005</v>
      </c>
      <c r="X189" s="44">
        <v>100924.0963</v>
      </c>
      <c r="Y189" s="44">
        <v>3249092.6702999999</v>
      </c>
      <c r="Z189" s="44">
        <v>0</v>
      </c>
      <c r="AA189" s="44">
        <f t="shared" si="91"/>
        <v>3249092.6702999999</v>
      </c>
      <c r="AB189" s="44">
        <v>73175897.755899996</v>
      </c>
      <c r="AC189" s="49">
        <f t="shared" si="54"/>
        <v>184788490.14110002</v>
      </c>
    </row>
    <row r="190" spans="1:29" ht="24.9" customHeight="1">
      <c r="A190" s="150"/>
      <c r="B190" s="152"/>
      <c r="C190" s="40">
        <v>8</v>
      </c>
      <c r="D190" s="44" t="s">
        <v>496</v>
      </c>
      <c r="E190" s="44">
        <v>116617961.4007</v>
      </c>
      <c r="F190" s="44">
        <f t="shared" si="86"/>
        <v>-2141737.0099999998</v>
      </c>
      <c r="G190" s="44">
        <v>29908364.958099999</v>
      </c>
      <c r="H190" s="44">
        <v>5829088.3722000001</v>
      </c>
      <c r="I190" s="44">
        <v>136670.4362</v>
      </c>
      <c r="J190" s="44">
        <v>4399889.9038000004</v>
      </c>
      <c r="K190" s="44">
        <f t="shared" si="87"/>
        <v>2199944.9519000002</v>
      </c>
      <c r="L190" s="44">
        <f t="shared" si="88"/>
        <v>2199944.9519000002</v>
      </c>
      <c r="M190" s="44">
        <v>92969048.360799998</v>
      </c>
      <c r="N190" s="49">
        <f t="shared" si="53"/>
        <v>245519341.46990001</v>
      </c>
      <c r="O190" s="48"/>
      <c r="P190" s="152"/>
      <c r="Q190" s="52">
        <v>7</v>
      </c>
      <c r="R190" s="41" t="s">
        <v>114</v>
      </c>
      <c r="S190" s="44" t="s">
        <v>497</v>
      </c>
      <c r="T190" s="44">
        <v>83892565.899499997</v>
      </c>
      <c r="U190" s="44">
        <f t="shared" si="90"/>
        <v>-5788847.5199999996</v>
      </c>
      <c r="V190" s="54">
        <v>21515463.381900001</v>
      </c>
      <c r="W190" s="44">
        <v>5900516.5922999997</v>
      </c>
      <c r="X190" s="44">
        <v>98317.904399999999</v>
      </c>
      <c r="Y190" s="44">
        <v>3165190.4155999999</v>
      </c>
      <c r="Z190" s="44">
        <v>0</v>
      </c>
      <c r="AA190" s="44">
        <f t="shared" si="91"/>
        <v>3165190.4155999999</v>
      </c>
      <c r="AB190" s="44">
        <v>74073362.823400006</v>
      </c>
      <c r="AC190" s="49">
        <f t="shared" si="54"/>
        <v>182856569.4971</v>
      </c>
    </row>
    <row r="191" spans="1:29" ht="24.9" customHeight="1">
      <c r="A191" s="150"/>
      <c r="B191" s="152"/>
      <c r="C191" s="40">
        <v>9</v>
      </c>
      <c r="D191" s="44" t="s">
        <v>498</v>
      </c>
      <c r="E191" s="44">
        <v>124300372.4929</v>
      </c>
      <c r="F191" s="44">
        <f t="shared" si="86"/>
        <v>-2141737.0099999998</v>
      </c>
      <c r="G191" s="44">
        <v>31878630.532400001</v>
      </c>
      <c r="H191" s="44">
        <v>5961012.6370000001</v>
      </c>
      <c r="I191" s="44">
        <v>145673.8389</v>
      </c>
      <c r="J191" s="44">
        <v>4689740.3059999999</v>
      </c>
      <c r="K191" s="44">
        <f t="shared" si="87"/>
        <v>2344870.1529999999</v>
      </c>
      <c r="L191" s="44">
        <f t="shared" si="88"/>
        <v>2344870.1529999999</v>
      </c>
      <c r="M191" s="44">
        <v>95278864.868900001</v>
      </c>
      <c r="N191" s="49">
        <f t="shared" si="53"/>
        <v>257767687.5131</v>
      </c>
      <c r="O191" s="48"/>
      <c r="P191" s="152"/>
      <c r="Q191" s="52">
        <v>8</v>
      </c>
      <c r="R191" s="41" t="s">
        <v>114</v>
      </c>
      <c r="S191" s="44" t="s">
        <v>499</v>
      </c>
      <c r="T191" s="44">
        <v>188377201.4603</v>
      </c>
      <c r="U191" s="44">
        <f t="shared" si="90"/>
        <v>-5788847.5199999996</v>
      </c>
      <c r="V191" s="54">
        <v>48312061.224399999</v>
      </c>
      <c r="W191" s="44">
        <v>10912366.624500001</v>
      </c>
      <c r="X191" s="44">
        <v>220768.68770000001</v>
      </c>
      <c r="Y191" s="44">
        <v>7107300.9411000004</v>
      </c>
      <c r="Z191" s="44">
        <v>0</v>
      </c>
      <c r="AA191" s="44">
        <f t="shared" si="91"/>
        <v>7107300.9411000004</v>
      </c>
      <c r="AB191" s="44">
        <v>161824118.65239999</v>
      </c>
      <c r="AC191" s="49">
        <f t="shared" si="54"/>
        <v>410964970.0704</v>
      </c>
    </row>
    <row r="192" spans="1:29" ht="24.9" customHeight="1">
      <c r="A192" s="150"/>
      <c r="B192" s="152"/>
      <c r="C192" s="40">
        <v>10</v>
      </c>
      <c r="D192" s="44" t="s">
        <v>500</v>
      </c>
      <c r="E192" s="44">
        <v>97332035.816799998</v>
      </c>
      <c r="F192" s="44">
        <f t="shared" si="86"/>
        <v>-2141737.0099999998</v>
      </c>
      <c r="G192" s="44">
        <v>24962210.060600001</v>
      </c>
      <c r="H192" s="44">
        <v>4759766.6398</v>
      </c>
      <c r="I192" s="44">
        <v>114068.29300000001</v>
      </c>
      <c r="J192" s="44">
        <v>3672249.4251000001</v>
      </c>
      <c r="K192" s="44">
        <f t="shared" si="87"/>
        <v>1836124.7125500001</v>
      </c>
      <c r="L192" s="44">
        <f t="shared" si="88"/>
        <v>1836124.7125500001</v>
      </c>
      <c r="M192" s="44">
        <v>74246662.486000001</v>
      </c>
      <c r="N192" s="49">
        <f t="shared" si="53"/>
        <v>201109130.99874997</v>
      </c>
      <c r="O192" s="48"/>
      <c r="P192" s="152"/>
      <c r="Q192" s="52">
        <v>9</v>
      </c>
      <c r="R192" s="41" t="s">
        <v>114</v>
      </c>
      <c r="S192" s="44" t="s">
        <v>501</v>
      </c>
      <c r="T192" s="44">
        <v>112107859.1813</v>
      </c>
      <c r="U192" s="44">
        <f t="shared" si="90"/>
        <v>-5788847.5199999996</v>
      </c>
      <c r="V192" s="54">
        <v>28751683.932599999</v>
      </c>
      <c r="W192" s="44">
        <v>6442583.2413999997</v>
      </c>
      <c r="X192" s="44">
        <v>131384.82130000001</v>
      </c>
      <c r="Y192" s="44">
        <v>4229727.8380000005</v>
      </c>
      <c r="Z192" s="44">
        <v>0</v>
      </c>
      <c r="AA192" s="44">
        <f t="shared" si="91"/>
        <v>4229727.8380000005</v>
      </c>
      <c r="AB192" s="44">
        <v>83564221.060699999</v>
      </c>
      <c r="AC192" s="49">
        <f t="shared" si="54"/>
        <v>229438612.5553</v>
      </c>
    </row>
    <row r="193" spans="1:29" ht="24.9" customHeight="1">
      <c r="A193" s="150"/>
      <c r="B193" s="152"/>
      <c r="C193" s="40">
        <v>11</v>
      </c>
      <c r="D193" s="44" t="s">
        <v>502</v>
      </c>
      <c r="E193" s="44">
        <v>132808190.4443</v>
      </c>
      <c r="F193" s="44">
        <f t="shared" si="86"/>
        <v>-2141737.0099999998</v>
      </c>
      <c r="G193" s="44">
        <v>34060583.648699999</v>
      </c>
      <c r="H193" s="44">
        <v>5645733.2637</v>
      </c>
      <c r="I193" s="44">
        <v>155644.57740000001</v>
      </c>
      <c r="J193" s="44">
        <v>5010732.5601000004</v>
      </c>
      <c r="K193" s="44">
        <f t="shared" si="87"/>
        <v>2505366.2800500002</v>
      </c>
      <c r="L193" s="44">
        <f t="shared" si="88"/>
        <v>2505366.2800500002</v>
      </c>
      <c r="M193" s="44">
        <v>89758746.923800007</v>
      </c>
      <c r="N193" s="49">
        <f t="shared" si="53"/>
        <v>262792528.12795001</v>
      </c>
      <c r="O193" s="48"/>
      <c r="P193" s="152"/>
      <c r="Q193" s="52">
        <v>10</v>
      </c>
      <c r="R193" s="41" t="s">
        <v>114</v>
      </c>
      <c r="S193" s="44" t="s">
        <v>503</v>
      </c>
      <c r="T193" s="44">
        <v>140067808.0183</v>
      </c>
      <c r="U193" s="44">
        <f t="shared" si="90"/>
        <v>-5788847.5199999996</v>
      </c>
      <c r="V193" s="54">
        <v>35922417.702799998</v>
      </c>
      <c r="W193" s="44">
        <v>8319792.8717</v>
      </c>
      <c r="X193" s="44">
        <v>164152.4872</v>
      </c>
      <c r="Y193" s="44">
        <v>5284631.3461999996</v>
      </c>
      <c r="Z193" s="44">
        <v>0</v>
      </c>
      <c r="AA193" s="44">
        <f t="shared" si="91"/>
        <v>5284631.3461999996</v>
      </c>
      <c r="AB193" s="44">
        <v>116431637.8541</v>
      </c>
      <c r="AC193" s="49">
        <f t="shared" si="54"/>
        <v>300401592.76029998</v>
      </c>
    </row>
    <row r="194" spans="1:29" ht="24.9" customHeight="1">
      <c r="A194" s="150"/>
      <c r="B194" s="152"/>
      <c r="C194" s="40">
        <v>12</v>
      </c>
      <c r="D194" s="44" t="s">
        <v>504</v>
      </c>
      <c r="E194" s="44">
        <v>114610788.14669999</v>
      </c>
      <c r="F194" s="44">
        <f t="shared" si="86"/>
        <v>-2141737.0099999998</v>
      </c>
      <c r="G194" s="44">
        <v>29393596.311000001</v>
      </c>
      <c r="H194" s="44">
        <v>5084543.0939999996</v>
      </c>
      <c r="I194" s="44">
        <v>134318.1292</v>
      </c>
      <c r="J194" s="44">
        <v>4324161.0776000004</v>
      </c>
      <c r="K194" s="44">
        <f t="shared" si="87"/>
        <v>2162080.5388000002</v>
      </c>
      <c r="L194" s="44">
        <f t="shared" si="88"/>
        <v>2162080.5388000002</v>
      </c>
      <c r="M194" s="44">
        <v>79933061.550899997</v>
      </c>
      <c r="N194" s="49">
        <f t="shared" si="53"/>
        <v>229176650.76060003</v>
      </c>
      <c r="O194" s="48"/>
      <c r="P194" s="152"/>
      <c r="Q194" s="52">
        <v>11</v>
      </c>
      <c r="R194" s="41" t="s">
        <v>114</v>
      </c>
      <c r="S194" s="44" t="s">
        <v>505</v>
      </c>
      <c r="T194" s="44">
        <v>108062375.18089999</v>
      </c>
      <c r="U194" s="44">
        <f t="shared" si="90"/>
        <v>-5788847.5199999996</v>
      </c>
      <c r="V194" s="54">
        <v>27714160.977699999</v>
      </c>
      <c r="W194" s="44">
        <v>6915130.3951000003</v>
      </c>
      <c r="X194" s="44">
        <v>126643.7157</v>
      </c>
      <c r="Y194" s="44">
        <v>4077095.3961999998</v>
      </c>
      <c r="Z194" s="44">
        <v>0</v>
      </c>
      <c r="AA194" s="44">
        <f t="shared" si="91"/>
        <v>4077095.3961999998</v>
      </c>
      <c r="AB194" s="44">
        <v>91837886.402099997</v>
      </c>
      <c r="AC194" s="49">
        <f t="shared" si="54"/>
        <v>232944444.54769999</v>
      </c>
    </row>
    <row r="195" spans="1:29" ht="24.9" customHeight="1">
      <c r="A195" s="150"/>
      <c r="B195" s="152"/>
      <c r="C195" s="40">
        <v>13</v>
      </c>
      <c r="D195" s="44" t="s">
        <v>506</v>
      </c>
      <c r="E195" s="44">
        <v>126318406.0723</v>
      </c>
      <c r="F195" s="44">
        <f t="shared" si="86"/>
        <v>-2141737.0099999998</v>
      </c>
      <c r="G195" s="44">
        <v>32396184.467300002</v>
      </c>
      <c r="H195" s="44">
        <v>5754189.7131000003</v>
      </c>
      <c r="I195" s="44">
        <v>148038.8737</v>
      </c>
      <c r="J195" s="44">
        <v>4765878.8823999995</v>
      </c>
      <c r="K195" s="44">
        <f t="shared" si="87"/>
        <v>2382939.4411999998</v>
      </c>
      <c r="L195" s="44">
        <f t="shared" si="88"/>
        <v>2382939.4411999998</v>
      </c>
      <c r="M195" s="44">
        <v>91657673.536599994</v>
      </c>
      <c r="N195" s="49">
        <f t="shared" si="53"/>
        <v>256515695.09419996</v>
      </c>
      <c r="O195" s="48"/>
      <c r="P195" s="152"/>
      <c r="Q195" s="52">
        <v>12</v>
      </c>
      <c r="R195" s="41" t="s">
        <v>114</v>
      </c>
      <c r="S195" s="44" t="s">
        <v>507</v>
      </c>
      <c r="T195" s="44">
        <v>97629629.001200005</v>
      </c>
      <c r="U195" s="44">
        <f t="shared" si="90"/>
        <v>-5788847.5199999996</v>
      </c>
      <c r="V195" s="54">
        <v>25038532.142200001</v>
      </c>
      <c r="W195" s="44">
        <v>6534632.7017999999</v>
      </c>
      <c r="X195" s="44">
        <v>114417.05740000001</v>
      </c>
      <c r="Y195" s="44">
        <v>3683477.3459999999</v>
      </c>
      <c r="Z195" s="44">
        <v>0</v>
      </c>
      <c r="AA195" s="44">
        <f t="shared" si="91"/>
        <v>3683477.3459999999</v>
      </c>
      <c r="AB195" s="44">
        <v>85175883.355399996</v>
      </c>
      <c r="AC195" s="49">
        <f t="shared" si="54"/>
        <v>212387724.08399999</v>
      </c>
    </row>
    <row r="196" spans="1:29" ht="24.9" customHeight="1">
      <c r="A196" s="150"/>
      <c r="B196" s="152"/>
      <c r="C196" s="40">
        <v>14</v>
      </c>
      <c r="D196" s="44" t="s">
        <v>508</v>
      </c>
      <c r="E196" s="44">
        <v>119590235.3783</v>
      </c>
      <c r="F196" s="44">
        <f t="shared" si="86"/>
        <v>-2141737.0099999998</v>
      </c>
      <c r="G196" s="44">
        <v>30670647.661499999</v>
      </c>
      <c r="H196" s="44">
        <v>5621187.4595999997</v>
      </c>
      <c r="I196" s="44">
        <v>140153.79310000001</v>
      </c>
      <c r="J196" s="44">
        <v>4512031.1048999997</v>
      </c>
      <c r="K196" s="44">
        <f t="shared" si="87"/>
        <v>2256015.5524499998</v>
      </c>
      <c r="L196" s="44">
        <f t="shared" si="88"/>
        <v>2256015.5524499998</v>
      </c>
      <c r="M196" s="44">
        <v>89328982.894600004</v>
      </c>
      <c r="N196" s="49">
        <f t="shared" si="53"/>
        <v>245465485.72955</v>
      </c>
      <c r="O196" s="48"/>
      <c r="P196" s="152"/>
      <c r="Q196" s="52">
        <v>13</v>
      </c>
      <c r="R196" s="41" t="s">
        <v>114</v>
      </c>
      <c r="S196" s="44" t="s">
        <v>509</v>
      </c>
      <c r="T196" s="44">
        <v>88038297.005400002</v>
      </c>
      <c r="U196" s="44">
        <f t="shared" si="90"/>
        <v>-5788847.5199999996</v>
      </c>
      <c r="V196" s="54">
        <v>22578696.158799998</v>
      </c>
      <c r="W196" s="44">
        <v>5983769.6644000001</v>
      </c>
      <c r="X196" s="44">
        <v>103176.4945</v>
      </c>
      <c r="Y196" s="44">
        <v>3321605.0898000002</v>
      </c>
      <c r="Z196" s="44">
        <v>0</v>
      </c>
      <c r="AA196" s="44">
        <f t="shared" si="91"/>
        <v>3321605.0898000002</v>
      </c>
      <c r="AB196" s="44">
        <v>75531012.185299993</v>
      </c>
      <c r="AC196" s="49">
        <f t="shared" si="54"/>
        <v>189767709.07819998</v>
      </c>
    </row>
    <row r="197" spans="1:29" ht="24.9" customHeight="1">
      <c r="A197" s="150"/>
      <c r="B197" s="152"/>
      <c r="C197" s="40">
        <v>15</v>
      </c>
      <c r="D197" s="44" t="s">
        <v>510</v>
      </c>
      <c r="E197" s="44">
        <v>135650629.38870001</v>
      </c>
      <c r="F197" s="44">
        <f t="shared" si="86"/>
        <v>-2141737.0099999998</v>
      </c>
      <c r="G197" s="44">
        <v>34789568.2777</v>
      </c>
      <c r="H197" s="44">
        <v>5969787.4654999999</v>
      </c>
      <c r="I197" s="44">
        <v>158975.77410000001</v>
      </c>
      <c r="J197" s="44">
        <v>5117975.2032000003</v>
      </c>
      <c r="K197" s="44">
        <f t="shared" si="87"/>
        <v>2558987.6016000002</v>
      </c>
      <c r="L197" s="44">
        <f t="shared" si="88"/>
        <v>2558987.6016000002</v>
      </c>
      <c r="M197" s="44">
        <v>95432500.318900004</v>
      </c>
      <c r="N197" s="49">
        <f t="shared" si="53"/>
        <v>272418711.81650001</v>
      </c>
      <c r="O197" s="48"/>
      <c r="P197" s="152"/>
      <c r="Q197" s="52">
        <v>14</v>
      </c>
      <c r="R197" s="41" t="s">
        <v>114</v>
      </c>
      <c r="S197" s="44" t="s">
        <v>511</v>
      </c>
      <c r="T197" s="44">
        <v>101211202.7661</v>
      </c>
      <c r="U197" s="44">
        <f t="shared" si="90"/>
        <v>-5788847.5199999996</v>
      </c>
      <c r="V197" s="54">
        <v>25957078.599300001</v>
      </c>
      <c r="W197" s="44">
        <v>6140972.7655999996</v>
      </c>
      <c r="X197" s="44">
        <v>118614.48330000001</v>
      </c>
      <c r="Y197" s="44">
        <v>3818606.8755000001</v>
      </c>
      <c r="Z197" s="44">
        <v>0</v>
      </c>
      <c r="AA197" s="44">
        <f t="shared" si="91"/>
        <v>3818606.8755000001</v>
      </c>
      <c r="AB197" s="44">
        <v>78283427.133599997</v>
      </c>
      <c r="AC197" s="49">
        <f t="shared" si="54"/>
        <v>209741055.10339999</v>
      </c>
    </row>
    <row r="198" spans="1:29" ht="24.9" customHeight="1">
      <c r="A198" s="150"/>
      <c r="B198" s="152"/>
      <c r="C198" s="40">
        <v>16</v>
      </c>
      <c r="D198" s="44" t="s">
        <v>512</v>
      </c>
      <c r="E198" s="44">
        <v>127488320.858</v>
      </c>
      <c r="F198" s="44">
        <f t="shared" si="86"/>
        <v>-2141737.0099999998</v>
      </c>
      <c r="G198" s="44">
        <v>32696226.0557</v>
      </c>
      <c r="H198" s="44">
        <v>5748336.2341</v>
      </c>
      <c r="I198" s="44">
        <v>149409.95540000001</v>
      </c>
      <c r="J198" s="44">
        <v>4810018.7061000001</v>
      </c>
      <c r="K198" s="44">
        <f t="shared" si="87"/>
        <v>2405009.35305</v>
      </c>
      <c r="L198" s="44">
        <f t="shared" si="88"/>
        <v>2405009.35305</v>
      </c>
      <c r="M198" s="44">
        <v>91555186.989500001</v>
      </c>
      <c r="N198" s="49">
        <f t="shared" si="53"/>
        <v>257900752.43575001</v>
      </c>
      <c r="O198" s="48"/>
      <c r="P198" s="152"/>
      <c r="Q198" s="52">
        <v>15</v>
      </c>
      <c r="R198" s="41" t="s">
        <v>114</v>
      </c>
      <c r="S198" s="44" t="s">
        <v>513</v>
      </c>
      <c r="T198" s="44">
        <v>106010449.5839</v>
      </c>
      <c r="U198" s="44">
        <f t="shared" si="90"/>
        <v>-5788847.5199999996</v>
      </c>
      <c r="V198" s="54">
        <v>27187914.944200002</v>
      </c>
      <c r="W198" s="44">
        <v>6876258.1204000004</v>
      </c>
      <c r="X198" s="44">
        <v>124238.9613</v>
      </c>
      <c r="Y198" s="44">
        <v>3999678.1046000002</v>
      </c>
      <c r="Z198" s="44">
        <v>0</v>
      </c>
      <c r="AA198" s="44">
        <f t="shared" si="91"/>
        <v>3999678.1046000002</v>
      </c>
      <c r="AB198" s="44">
        <v>91157285.133300006</v>
      </c>
      <c r="AC198" s="49">
        <f t="shared" si="54"/>
        <v>229566977.32770002</v>
      </c>
    </row>
    <row r="199" spans="1:29" ht="24.9" customHeight="1">
      <c r="A199" s="150"/>
      <c r="B199" s="152"/>
      <c r="C199" s="40">
        <v>17</v>
      </c>
      <c r="D199" s="44" t="s">
        <v>514</v>
      </c>
      <c r="E199" s="44">
        <v>127990908.71080001</v>
      </c>
      <c r="F199" s="44">
        <f t="shared" si="86"/>
        <v>-2141737.0099999998</v>
      </c>
      <c r="G199" s="44">
        <v>32825121.988499999</v>
      </c>
      <c r="H199" s="44">
        <v>6012971.6952999998</v>
      </c>
      <c r="I199" s="44">
        <v>149998.96340000001</v>
      </c>
      <c r="J199" s="44">
        <v>4828980.8898999998</v>
      </c>
      <c r="K199" s="44">
        <f t="shared" si="87"/>
        <v>2414490.4449499999</v>
      </c>
      <c r="L199" s="44">
        <f t="shared" si="88"/>
        <v>2414490.4449499999</v>
      </c>
      <c r="M199" s="44">
        <v>96188598.123400003</v>
      </c>
      <c r="N199" s="49">
        <f t="shared" si="53"/>
        <v>263440352.91635004</v>
      </c>
      <c r="O199" s="48"/>
      <c r="P199" s="152"/>
      <c r="Q199" s="52">
        <v>16</v>
      </c>
      <c r="R199" s="41" t="s">
        <v>114</v>
      </c>
      <c r="S199" s="44" t="s">
        <v>515</v>
      </c>
      <c r="T199" s="44">
        <v>128537988.9922</v>
      </c>
      <c r="U199" s="44">
        <f t="shared" si="90"/>
        <v>-5788847.5199999996</v>
      </c>
      <c r="V199" s="54">
        <v>32965428.649099998</v>
      </c>
      <c r="W199" s="44">
        <v>7721670.8070999999</v>
      </c>
      <c r="X199" s="44">
        <v>150640.11420000001</v>
      </c>
      <c r="Y199" s="44">
        <v>4849621.7326999996</v>
      </c>
      <c r="Z199" s="44">
        <v>0</v>
      </c>
      <c r="AA199" s="44">
        <f t="shared" si="91"/>
        <v>4849621.7326999996</v>
      </c>
      <c r="AB199" s="44">
        <v>105959324.6533</v>
      </c>
      <c r="AC199" s="49">
        <f t="shared" si="54"/>
        <v>274395827.42860001</v>
      </c>
    </row>
    <row r="200" spans="1:29" ht="24.9" customHeight="1">
      <c r="A200" s="150"/>
      <c r="B200" s="153"/>
      <c r="C200" s="40">
        <v>18</v>
      </c>
      <c r="D200" s="44" t="s">
        <v>516</v>
      </c>
      <c r="E200" s="44">
        <v>141146906.48159999</v>
      </c>
      <c r="F200" s="44">
        <f t="shared" si="86"/>
        <v>-2141737.0099999998</v>
      </c>
      <c r="G200" s="44">
        <v>36199168.1303</v>
      </c>
      <c r="H200" s="44">
        <v>6168126.6178000001</v>
      </c>
      <c r="I200" s="44">
        <v>165417.13680000001</v>
      </c>
      <c r="J200" s="44">
        <v>5325344.7523999996</v>
      </c>
      <c r="K200" s="44">
        <f t="shared" si="87"/>
        <v>2662672.3761999998</v>
      </c>
      <c r="L200" s="44">
        <f t="shared" si="88"/>
        <v>2662672.3761999998</v>
      </c>
      <c r="M200" s="44">
        <v>98905152.217299998</v>
      </c>
      <c r="N200" s="49">
        <f t="shared" ref="N200:N263" si="92">E200+F200+G200+H200+I200+L200+M200</f>
        <v>283105705.94999993</v>
      </c>
      <c r="O200" s="48"/>
      <c r="P200" s="152"/>
      <c r="Q200" s="52">
        <v>17</v>
      </c>
      <c r="R200" s="41" t="s">
        <v>114</v>
      </c>
      <c r="S200" s="44" t="s">
        <v>517</v>
      </c>
      <c r="T200" s="44">
        <v>107905074.74609999</v>
      </c>
      <c r="U200" s="44">
        <f t="shared" si="90"/>
        <v>-5788847.5199999996</v>
      </c>
      <c r="V200" s="54">
        <v>27673819.0033</v>
      </c>
      <c r="W200" s="44">
        <v>6434530.6653000005</v>
      </c>
      <c r="X200" s="44">
        <v>126459.36749999999</v>
      </c>
      <c r="Y200" s="44">
        <v>4071160.5935</v>
      </c>
      <c r="Z200" s="44">
        <v>0</v>
      </c>
      <c r="AA200" s="44">
        <f t="shared" si="91"/>
        <v>4071160.5935</v>
      </c>
      <c r="AB200" s="44">
        <v>83423231.280399993</v>
      </c>
      <c r="AC200" s="49">
        <f t="shared" ref="AC200:AC263" si="93">T200+U200+V200+W200+X200+AA200+AB200</f>
        <v>223845428.13609999</v>
      </c>
    </row>
    <row r="201" spans="1:29" ht="24.9" customHeight="1">
      <c r="A201" s="40"/>
      <c r="B201" s="154" t="s">
        <v>518</v>
      </c>
      <c r="C201" s="155"/>
      <c r="D201" s="45"/>
      <c r="E201" s="45">
        <f>SUM(E183:E200)</f>
        <v>2260990356.7280993</v>
      </c>
      <c r="F201" s="45">
        <f t="shared" ref="F201:N201" si="94">SUM(F183:F200)</f>
        <v>-38551266.179999977</v>
      </c>
      <c r="G201" s="45">
        <f t="shared" si="94"/>
        <v>579863718.62019992</v>
      </c>
      <c r="H201" s="45">
        <f t="shared" si="94"/>
        <v>101257458.71939999</v>
      </c>
      <c r="I201" s="45">
        <f t="shared" si="94"/>
        <v>2649767.9649000005</v>
      </c>
      <c r="J201" s="45">
        <f t="shared" si="94"/>
        <v>85305115.299300015</v>
      </c>
      <c r="K201" s="45">
        <f t="shared" si="94"/>
        <v>42652557.649650007</v>
      </c>
      <c r="L201" s="45">
        <f t="shared" si="94"/>
        <v>42652557.649650007</v>
      </c>
      <c r="M201" s="45">
        <f t="shared" si="94"/>
        <v>1609253828.4750001</v>
      </c>
      <c r="N201" s="50">
        <f t="shared" si="94"/>
        <v>4558116421.9772501</v>
      </c>
      <c r="O201" s="48"/>
      <c r="P201" s="152"/>
      <c r="Q201" s="52">
        <v>18</v>
      </c>
      <c r="R201" s="41" t="s">
        <v>114</v>
      </c>
      <c r="S201" s="44" t="s">
        <v>519</v>
      </c>
      <c r="T201" s="44">
        <v>100286541.9083</v>
      </c>
      <c r="U201" s="44">
        <f t="shared" si="90"/>
        <v>-5788847.5199999996</v>
      </c>
      <c r="V201" s="54">
        <v>25719935.9322</v>
      </c>
      <c r="W201" s="44">
        <v>6625054.3991</v>
      </c>
      <c r="X201" s="44">
        <v>117530.8268</v>
      </c>
      <c r="Y201" s="44">
        <v>3783720.26</v>
      </c>
      <c r="Z201" s="44">
        <v>0</v>
      </c>
      <c r="AA201" s="44">
        <f t="shared" si="91"/>
        <v>3783720.26</v>
      </c>
      <c r="AB201" s="44">
        <v>86759045.707900003</v>
      </c>
      <c r="AC201" s="49">
        <f t="shared" si="93"/>
        <v>217502981.51430002</v>
      </c>
    </row>
    <row r="202" spans="1:29" ht="24.9" customHeight="1">
      <c r="A202" s="150">
        <v>10</v>
      </c>
      <c r="B202" s="151" t="s">
        <v>520</v>
      </c>
      <c r="C202" s="40">
        <v>1</v>
      </c>
      <c r="D202" s="44" t="s">
        <v>521</v>
      </c>
      <c r="E202" s="44">
        <v>98839700.232199997</v>
      </c>
      <c r="F202" s="44">
        <v>0</v>
      </c>
      <c r="G202" s="44">
        <v>25348872.432500001</v>
      </c>
      <c r="H202" s="44">
        <v>6379912.2521000002</v>
      </c>
      <c r="I202" s="44">
        <v>115835.20050000001</v>
      </c>
      <c r="J202" s="44">
        <v>3729132.236</v>
      </c>
      <c r="K202" s="44">
        <f t="shared" si="87"/>
        <v>1864566.118</v>
      </c>
      <c r="L202" s="44">
        <f t="shared" ref="L202:L240" si="95">J202-K202</f>
        <v>1864566.118</v>
      </c>
      <c r="M202" s="44">
        <v>100100865.9131</v>
      </c>
      <c r="N202" s="49">
        <f t="shared" si="92"/>
        <v>232649752.14840001</v>
      </c>
      <c r="O202" s="48"/>
      <c r="P202" s="152"/>
      <c r="Q202" s="52">
        <v>19</v>
      </c>
      <c r="R202" s="41" t="s">
        <v>114</v>
      </c>
      <c r="S202" s="44" t="s">
        <v>522</v>
      </c>
      <c r="T202" s="44">
        <v>95256389.471900001</v>
      </c>
      <c r="U202" s="44">
        <f t="shared" si="90"/>
        <v>-5788847.5199999996</v>
      </c>
      <c r="V202" s="54">
        <v>24429880.4978</v>
      </c>
      <c r="W202" s="44">
        <v>6040913.8487</v>
      </c>
      <c r="X202" s="44">
        <v>111635.739</v>
      </c>
      <c r="Y202" s="44">
        <v>3593937.1713</v>
      </c>
      <c r="Z202" s="44">
        <v>0</v>
      </c>
      <c r="AA202" s="44">
        <f t="shared" si="91"/>
        <v>3593937.1713</v>
      </c>
      <c r="AB202" s="44">
        <v>76531530.024000004</v>
      </c>
      <c r="AC202" s="49">
        <f t="shared" si="93"/>
        <v>200175439.23269999</v>
      </c>
    </row>
    <row r="203" spans="1:29" ht="24.9" customHeight="1">
      <c r="A203" s="150"/>
      <c r="B203" s="152"/>
      <c r="C203" s="40">
        <v>2</v>
      </c>
      <c r="D203" s="44" t="s">
        <v>523</v>
      </c>
      <c r="E203" s="44">
        <v>107731351.5825</v>
      </c>
      <c r="F203" s="44">
        <v>0</v>
      </c>
      <c r="G203" s="44">
        <v>27629265.182300001</v>
      </c>
      <c r="H203" s="44">
        <v>6766834.7585000005</v>
      </c>
      <c r="I203" s="44">
        <v>126255.7726</v>
      </c>
      <c r="J203" s="44">
        <v>4064606.1762000001</v>
      </c>
      <c r="K203" s="44">
        <f t="shared" si="87"/>
        <v>2032303.0881000001</v>
      </c>
      <c r="L203" s="44">
        <f t="shared" si="95"/>
        <v>2032303.0881000001</v>
      </c>
      <c r="M203" s="44">
        <v>106875358.79790001</v>
      </c>
      <c r="N203" s="49">
        <f t="shared" si="92"/>
        <v>251161369.18190002</v>
      </c>
      <c r="O203" s="48"/>
      <c r="P203" s="153"/>
      <c r="Q203" s="52">
        <v>20</v>
      </c>
      <c r="R203" s="41" t="s">
        <v>114</v>
      </c>
      <c r="S203" s="44" t="s">
        <v>524</v>
      </c>
      <c r="T203" s="44">
        <v>129199144.5564</v>
      </c>
      <c r="U203" s="44">
        <f t="shared" si="90"/>
        <v>-5788847.5199999996</v>
      </c>
      <c r="V203" s="54">
        <v>33134991.5678</v>
      </c>
      <c r="W203" s="44">
        <v>7986435.6268999996</v>
      </c>
      <c r="X203" s="44">
        <v>151414.95550000001</v>
      </c>
      <c r="Y203" s="44">
        <v>4874566.5323999999</v>
      </c>
      <c r="Z203" s="44">
        <v>0</v>
      </c>
      <c r="AA203" s="44">
        <f t="shared" si="91"/>
        <v>4874566.5323999999</v>
      </c>
      <c r="AB203" s="44">
        <v>110595000.6833</v>
      </c>
      <c r="AC203" s="49">
        <f t="shared" si="93"/>
        <v>280152706.4023</v>
      </c>
    </row>
    <row r="204" spans="1:29" ht="24.9" customHeight="1">
      <c r="A204" s="150"/>
      <c r="B204" s="152"/>
      <c r="C204" s="40">
        <v>3</v>
      </c>
      <c r="D204" s="44" t="s">
        <v>525</v>
      </c>
      <c r="E204" s="44">
        <v>92092552.347200006</v>
      </c>
      <c r="F204" s="44">
        <v>0</v>
      </c>
      <c r="G204" s="44">
        <v>23618468.651299998</v>
      </c>
      <c r="H204" s="44">
        <v>6185152.0224000001</v>
      </c>
      <c r="I204" s="44">
        <v>107927.8796</v>
      </c>
      <c r="J204" s="44">
        <v>3474568.4663</v>
      </c>
      <c r="K204" s="44">
        <f t="shared" si="87"/>
        <v>1737284.23315</v>
      </c>
      <c r="L204" s="44">
        <f t="shared" si="95"/>
        <v>1737284.23315</v>
      </c>
      <c r="M204" s="44">
        <v>96690876.139300004</v>
      </c>
      <c r="N204" s="49">
        <f t="shared" si="92"/>
        <v>220432261.27295002</v>
      </c>
      <c r="O204" s="48"/>
      <c r="P204" s="40"/>
      <c r="Q204" s="145"/>
      <c r="R204" s="146"/>
      <c r="S204" s="45"/>
      <c r="T204" s="45">
        <f>T184+T185+T186+T187+T188+T189+T190+T191+T192+T193+T194+T195+T196+T197+T198+T199+T200+T201+T202+T203</f>
        <v>2350445226.5392995</v>
      </c>
      <c r="U204" s="45">
        <f t="shared" ref="U204:AB204" si="96">U184+U185+U186+U187+U188+U189+U190+U191+U192+U193+U194+U195+U196+U197+U198+U199+U200+U201+U202+U203</f>
        <v>-115776950.39999995</v>
      </c>
      <c r="V204" s="45">
        <f t="shared" si="96"/>
        <v>602805715.38860011</v>
      </c>
      <c r="W204" s="45">
        <f t="shared" si="96"/>
        <v>145282132.38199997</v>
      </c>
      <c r="X204" s="45">
        <f t="shared" si="96"/>
        <v>2754604.6126000006</v>
      </c>
      <c r="Y204" s="45">
        <f t="shared" si="96"/>
        <v>88680166.3961</v>
      </c>
      <c r="Z204" s="45">
        <f t="shared" si="96"/>
        <v>0</v>
      </c>
      <c r="AA204" s="45">
        <f t="shared" si="96"/>
        <v>88680166.3961</v>
      </c>
      <c r="AB204" s="45">
        <f t="shared" si="96"/>
        <v>1958959817.9828002</v>
      </c>
      <c r="AC204" s="50">
        <f>SUM(AC184:AC203)</f>
        <v>5033150712.9013996</v>
      </c>
    </row>
    <row r="205" spans="1:29" ht="33.75" customHeight="1">
      <c r="A205" s="150"/>
      <c r="B205" s="152"/>
      <c r="C205" s="40">
        <v>4</v>
      </c>
      <c r="D205" s="44" t="s">
        <v>526</v>
      </c>
      <c r="E205" s="44">
        <v>132353649.862</v>
      </c>
      <c r="F205" s="44">
        <v>0</v>
      </c>
      <c r="G205" s="44">
        <v>33944010.134199999</v>
      </c>
      <c r="H205" s="44">
        <v>7511315.3574000001</v>
      </c>
      <c r="I205" s="44">
        <v>155111.87839999999</v>
      </c>
      <c r="J205" s="44">
        <v>4993583.1562999999</v>
      </c>
      <c r="K205" s="44">
        <f t="shared" si="87"/>
        <v>2496791.57815</v>
      </c>
      <c r="L205" s="44">
        <f t="shared" si="95"/>
        <v>2496791.57815</v>
      </c>
      <c r="M205" s="44">
        <v>119910213.15989999</v>
      </c>
      <c r="N205" s="49">
        <f t="shared" si="92"/>
        <v>296371091.97004998</v>
      </c>
      <c r="O205" s="48"/>
      <c r="P205" s="151">
        <v>28</v>
      </c>
      <c r="Q205" s="52">
        <v>1</v>
      </c>
      <c r="R205" s="41" t="s">
        <v>115</v>
      </c>
      <c r="S205" s="53" t="s">
        <v>527</v>
      </c>
      <c r="T205" s="44">
        <v>124537588.579</v>
      </c>
      <c r="U205" s="44">
        <f t="shared" ref="U205:U222" si="97">-2620951.49</f>
        <v>-2620951.4900000002</v>
      </c>
      <c r="V205" s="44">
        <v>31939468.032900002</v>
      </c>
      <c r="W205" s="44">
        <v>6140763.0635000002</v>
      </c>
      <c r="X205" s="44">
        <v>145951.8444</v>
      </c>
      <c r="Y205" s="44">
        <v>4698690.2537000002</v>
      </c>
      <c r="Z205" s="44">
        <f>Y205/2</f>
        <v>2349345.1268500001</v>
      </c>
      <c r="AA205" s="44">
        <f>Y205-Z205</f>
        <v>2349345.1268500001</v>
      </c>
      <c r="AB205" s="44">
        <v>94882201.232800007</v>
      </c>
      <c r="AC205" s="49">
        <f t="shared" si="93"/>
        <v>257374366.38944998</v>
      </c>
    </row>
    <row r="206" spans="1:29" ht="24.9" customHeight="1">
      <c r="A206" s="150"/>
      <c r="B206" s="152"/>
      <c r="C206" s="40">
        <v>5</v>
      </c>
      <c r="D206" s="44" t="s">
        <v>528</v>
      </c>
      <c r="E206" s="44">
        <v>120421255.1573</v>
      </c>
      <c r="F206" s="44">
        <v>0</v>
      </c>
      <c r="G206" s="44">
        <v>30883774.717900001</v>
      </c>
      <c r="H206" s="44">
        <v>7415654.6346000005</v>
      </c>
      <c r="I206" s="44">
        <v>141127.70689999999</v>
      </c>
      <c r="J206" s="44">
        <v>4543384.7274000002</v>
      </c>
      <c r="K206" s="44">
        <f t="shared" si="87"/>
        <v>2271692.3637000001</v>
      </c>
      <c r="L206" s="44">
        <f t="shared" si="95"/>
        <v>2271692.3637000001</v>
      </c>
      <c r="M206" s="44">
        <v>118235322.5166</v>
      </c>
      <c r="N206" s="49">
        <f t="shared" si="92"/>
        <v>279368827.097</v>
      </c>
      <c r="O206" s="48"/>
      <c r="P206" s="152"/>
      <c r="Q206" s="52">
        <v>2</v>
      </c>
      <c r="R206" s="41" t="s">
        <v>115</v>
      </c>
      <c r="S206" s="53" t="s">
        <v>529</v>
      </c>
      <c r="T206" s="44">
        <v>131740795.8001</v>
      </c>
      <c r="U206" s="44">
        <f t="shared" si="97"/>
        <v>-2620951.4900000002</v>
      </c>
      <c r="V206" s="44">
        <v>33786834.835100003</v>
      </c>
      <c r="W206" s="44">
        <v>6554527.4901000001</v>
      </c>
      <c r="X206" s="44">
        <v>154393.6441</v>
      </c>
      <c r="Y206" s="44">
        <v>4970460.7284000004</v>
      </c>
      <c r="Z206" s="44">
        <f t="shared" ref="Z206:Z222" si="98">Y206/2</f>
        <v>2485230.3642000002</v>
      </c>
      <c r="AA206" s="44">
        <f t="shared" ref="AA206:AA222" si="99">Y206-Z206</f>
        <v>2485230.3642000002</v>
      </c>
      <c r="AB206" s="44">
        <v>102126660.0521</v>
      </c>
      <c r="AC206" s="49">
        <f t="shared" si="93"/>
        <v>274227490.69570005</v>
      </c>
    </row>
    <row r="207" spans="1:29" ht="24.9" customHeight="1">
      <c r="A207" s="150"/>
      <c r="B207" s="152"/>
      <c r="C207" s="40">
        <v>6</v>
      </c>
      <c r="D207" s="44" t="s">
        <v>530</v>
      </c>
      <c r="E207" s="44">
        <v>123352395.93170001</v>
      </c>
      <c r="F207" s="44">
        <v>0</v>
      </c>
      <c r="G207" s="44">
        <v>31635508.215599999</v>
      </c>
      <c r="H207" s="44">
        <v>7445838.3200000003</v>
      </c>
      <c r="I207" s="44">
        <v>144562.85769999999</v>
      </c>
      <c r="J207" s="44">
        <v>4653974.0102000004</v>
      </c>
      <c r="K207" s="44">
        <f t="shared" si="87"/>
        <v>2326987.0051000002</v>
      </c>
      <c r="L207" s="44">
        <f t="shared" si="95"/>
        <v>2326987.0051000002</v>
      </c>
      <c r="M207" s="44">
        <v>118763798.2661</v>
      </c>
      <c r="N207" s="49">
        <f t="shared" si="92"/>
        <v>283669090.59619999</v>
      </c>
      <c r="O207" s="48"/>
      <c r="P207" s="152"/>
      <c r="Q207" s="52">
        <v>3</v>
      </c>
      <c r="R207" s="41" t="s">
        <v>115</v>
      </c>
      <c r="S207" s="53" t="s">
        <v>531</v>
      </c>
      <c r="T207" s="44">
        <v>134122973.8768</v>
      </c>
      <c r="U207" s="44">
        <f t="shared" si="97"/>
        <v>-2620951.4900000002</v>
      </c>
      <c r="V207" s="44">
        <v>34397778.899499997</v>
      </c>
      <c r="W207" s="44">
        <v>6723707.0464000003</v>
      </c>
      <c r="X207" s="44">
        <v>157185.4381</v>
      </c>
      <c r="Y207" s="44">
        <v>5060338.1464</v>
      </c>
      <c r="Z207" s="44">
        <f t="shared" si="98"/>
        <v>2530169.0732</v>
      </c>
      <c r="AA207" s="44">
        <f t="shared" si="99"/>
        <v>2530169.0732</v>
      </c>
      <c r="AB207" s="44">
        <v>105088766.62809999</v>
      </c>
      <c r="AC207" s="49">
        <f t="shared" si="93"/>
        <v>280399629.47210002</v>
      </c>
    </row>
    <row r="208" spans="1:29" ht="24.9" customHeight="1">
      <c r="A208" s="150"/>
      <c r="B208" s="152"/>
      <c r="C208" s="40">
        <v>7</v>
      </c>
      <c r="D208" s="44" t="s">
        <v>532</v>
      </c>
      <c r="E208" s="44">
        <v>130776301.11059999</v>
      </c>
      <c r="F208" s="44">
        <v>0</v>
      </c>
      <c r="G208" s="44">
        <v>33539476.204999998</v>
      </c>
      <c r="H208" s="44">
        <v>7230941.2602000004</v>
      </c>
      <c r="I208" s="44">
        <v>153263.30439999999</v>
      </c>
      <c r="J208" s="44">
        <v>4934071.2186000003</v>
      </c>
      <c r="K208" s="44">
        <f t="shared" si="87"/>
        <v>2467035.6093000001</v>
      </c>
      <c r="L208" s="44">
        <f t="shared" si="95"/>
        <v>2467035.6093000001</v>
      </c>
      <c r="M208" s="44">
        <v>115001239.6708</v>
      </c>
      <c r="N208" s="49">
        <f t="shared" si="92"/>
        <v>289168257.16029996</v>
      </c>
      <c r="O208" s="48"/>
      <c r="P208" s="152"/>
      <c r="Q208" s="52">
        <v>4</v>
      </c>
      <c r="R208" s="41" t="s">
        <v>115</v>
      </c>
      <c r="S208" s="53" t="s">
        <v>533</v>
      </c>
      <c r="T208" s="44">
        <v>99481310.956200004</v>
      </c>
      <c r="U208" s="44">
        <f t="shared" si="97"/>
        <v>-2620951.4900000002</v>
      </c>
      <c r="V208" s="44">
        <v>25513422.794</v>
      </c>
      <c r="W208" s="44">
        <v>5138416.7729000002</v>
      </c>
      <c r="X208" s="44">
        <v>116587.1363</v>
      </c>
      <c r="Y208" s="44">
        <v>3753339.6266000001</v>
      </c>
      <c r="Z208" s="44">
        <f t="shared" si="98"/>
        <v>1876669.8133</v>
      </c>
      <c r="AA208" s="44">
        <f t="shared" si="99"/>
        <v>1876669.8133</v>
      </c>
      <c r="AB208" s="44">
        <v>77332465.297999993</v>
      </c>
      <c r="AC208" s="49">
        <f t="shared" si="93"/>
        <v>206837921.2807</v>
      </c>
    </row>
    <row r="209" spans="1:29" ht="24.9" customHeight="1">
      <c r="A209" s="150"/>
      <c r="B209" s="152"/>
      <c r="C209" s="40">
        <v>8</v>
      </c>
      <c r="D209" s="44" t="s">
        <v>534</v>
      </c>
      <c r="E209" s="44">
        <v>122997024.4263</v>
      </c>
      <c r="F209" s="44">
        <v>0</v>
      </c>
      <c r="G209" s="44">
        <v>31544368.0469</v>
      </c>
      <c r="H209" s="44">
        <v>7003884.4873000002</v>
      </c>
      <c r="I209" s="44">
        <v>144146.38</v>
      </c>
      <c r="J209" s="44">
        <v>4640566.1655999999</v>
      </c>
      <c r="K209" s="44">
        <f t="shared" si="87"/>
        <v>2320283.0828</v>
      </c>
      <c r="L209" s="44">
        <f t="shared" si="95"/>
        <v>2320283.0828</v>
      </c>
      <c r="M209" s="44">
        <v>111025780.8451</v>
      </c>
      <c r="N209" s="49">
        <f t="shared" si="92"/>
        <v>275035487.26840001</v>
      </c>
      <c r="O209" s="48"/>
      <c r="P209" s="152"/>
      <c r="Q209" s="52">
        <v>5</v>
      </c>
      <c r="R209" s="41" t="s">
        <v>115</v>
      </c>
      <c r="S209" s="44" t="s">
        <v>535</v>
      </c>
      <c r="T209" s="44">
        <v>104244374.4421</v>
      </c>
      <c r="U209" s="44">
        <f t="shared" si="97"/>
        <v>-2620951.4900000002</v>
      </c>
      <c r="V209" s="44">
        <v>26734979.399300002</v>
      </c>
      <c r="W209" s="44">
        <v>5668366.8282000003</v>
      </c>
      <c r="X209" s="44">
        <v>122169.2092</v>
      </c>
      <c r="Y209" s="44">
        <v>3933045.6916</v>
      </c>
      <c r="Z209" s="44">
        <f t="shared" si="98"/>
        <v>1966522.8458</v>
      </c>
      <c r="AA209" s="44">
        <f t="shared" si="99"/>
        <v>1966522.8458</v>
      </c>
      <c r="AB209" s="44">
        <v>86611178.270199999</v>
      </c>
      <c r="AC209" s="49">
        <f t="shared" si="93"/>
        <v>222726639.50480002</v>
      </c>
    </row>
    <row r="210" spans="1:29" ht="24.9" customHeight="1">
      <c r="A210" s="150"/>
      <c r="B210" s="152"/>
      <c r="C210" s="40">
        <v>9</v>
      </c>
      <c r="D210" s="44" t="s">
        <v>536</v>
      </c>
      <c r="E210" s="44">
        <v>115731135.8855</v>
      </c>
      <c r="F210" s="44">
        <v>0</v>
      </c>
      <c r="G210" s="44">
        <v>29680925.712499999</v>
      </c>
      <c r="H210" s="44">
        <v>6805114.1393999998</v>
      </c>
      <c r="I210" s="44">
        <v>135631.12090000001</v>
      </c>
      <c r="J210" s="44">
        <v>4366430.7816000003</v>
      </c>
      <c r="K210" s="44">
        <f t="shared" si="87"/>
        <v>2183215.3908000002</v>
      </c>
      <c r="L210" s="44">
        <f t="shared" si="95"/>
        <v>2183215.3908000002</v>
      </c>
      <c r="M210" s="44">
        <v>107545579.2931</v>
      </c>
      <c r="N210" s="49">
        <f t="shared" si="92"/>
        <v>262081601.5422</v>
      </c>
      <c r="O210" s="48"/>
      <c r="P210" s="152"/>
      <c r="Q210" s="52">
        <v>6</v>
      </c>
      <c r="R210" s="41" t="s">
        <v>115</v>
      </c>
      <c r="S210" s="44" t="s">
        <v>537</v>
      </c>
      <c r="T210" s="44">
        <v>160199089.13850001</v>
      </c>
      <c r="U210" s="44">
        <f t="shared" si="97"/>
        <v>-2620951.4900000002</v>
      </c>
      <c r="V210" s="44">
        <v>41085376.269299999</v>
      </c>
      <c r="W210" s="44">
        <v>8057448.6424000002</v>
      </c>
      <c r="X210" s="44">
        <v>187745.345</v>
      </c>
      <c r="Y210" s="44">
        <v>6044166.3225999996</v>
      </c>
      <c r="Z210" s="44">
        <f t="shared" si="98"/>
        <v>3022083.1612999998</v>
      </c>
      <c r="AA210" s="44">
        <f t="shared" si="99"/>
        <v>3022083.1612999998</v>
      </c>
      <c r="AB210" s="44">
        <v>128440788.8101</v>
      </c>
      <c r="AC210" s="49">
        <f t="shared" si="93"/>
        <v>338371579.87660003</v>
      </c>
    </row>
    <row r="211" spans="1:29" ht="24.9" customHeight="1">
      <c r="A211" s="150"/>
      <c r="B211" s="152"/>
      <c r="C211" s="40">
        <v>10</v>
      </c>
      <c r="D211" s="44" t="s">
        <v>538</v>
      </c>
      <c r="E211" s="44">
        <v>129413240.5959</v>
      </c>
      <c r="F211" s="44">
        <v>0</v>
      </c>
      <c r="G211" s="44">
        <v>33189899.5975</v>
      </c>
      <c r="H211" s="44">
        <v>7705849.2094000001</v>
      </c>
      <c r="I211" s="44">
        <v>151665.86540000001</v>
      </c>
      <c r="J211" s="44">
        <v>4882644.1818000004</v>
      </c>
      <c r="K211" s="44">
        <f t="shared" si="87"/>
        <v>2441322.0909000002</v>
      </c>
      <c r="L211" s="44">
        <f t="shared" si="95"/>
        <v>2441322.0909000002</v>
      </c>
      <c r="M211" s="44">
        <v>123316239.3655</v>
      </c>
      <c r="N211" s="49">
        <f t="shared" si="92"/>
        <v>296218216.72459996</v>
      </c>
      <c r="O211" s="48"/>
      <c r="P211" s="152"/>
      <c r="Q211" s="52">
        <v>7</v>
      </c>
      <c r="R211" s="41" t="s">
        <v>115</v>
      </c>
      <c r="S211" s="44" t="s">
        <v>539</v>
      </c>
      <c r="T211" s="44">
        <v>112825266.096</v>
      </c>
      <c r="U211" s="44">
        <f t="shared" si="97"/>
        <v>-2620951.4900000002</v>
      </c>
      <c r="V211" s="44">
        <v>28935673.3248</v>
      </c>
      <c r="W211" s="44">
        <v>5640737.9762000004</v>
      </c>
      <c r="X211" s="44">
        <v>132225.5864</v>
      </c>
      <c r="Y211" s="44">
        <v>4256794.9501999998</v>
      </c>
      <c r="Z211" s="44">
        <f t="shared" si="98"/>
        <v>2128397.4750999999</v>
      </c>
      <c r="AA211" s="44">
        <f t="shared" si="99"/>
        <v>2128397.4750999999</v>
      </c>
      <c r="AB211" s="44">
        <v>86127434.217999995</v>
      </c>
      <c r="AC211" s="49">
        <f t="shared" si="93"/>
        <v>233168783.18650004</v>
      </c>
    </row>
    <row r="212" spans="1:29" ht="24.9" customHeight="1">
      <c r="A212" s="150"/>
      <c r="B212" s="152"/>
      <c r="C212" s="40">
        <v>11</v>
      </c>
      <c r="D212" s="44" t="s">
        <v>540</v>
      </c>
      <c r="E212" s="44">
        <v>108747008.6873</v>
      </c>
      <c r="F212" s="44">
        <v>0</v>
      </c>
      <c r="G212" s="44">
        <v>27889745.1547</v>
      </c>
      <c r="H212" s="44">
        <v>6363311.2251000004</v>
      </c>
      <c r="I212" s="44">
        <v>127446.072</v>
      </c>
      <c r="J212" s="44">
        <v>4102925.9974000002</v>
      </c>
      <c r="K212" s="44">
        <f t="shared" si="87"/>
        <v>2051462.9987000001</v>
      </c>
      <c r="L212" s="44">
        <f t="shared" si="95"/>
        <v>2051462.9987000001</v>
      </c>
      <c r="M212" s="44">
        <v>99810204.2509</v>
      </c>
      <c r="N212" s="49">
        <f t="shared" si="92"/>
        <v>244989178.38870001</v>
      </c>
      <c r="O212" s="48"/>
      <c r="P212" s="152"/>
      <c r="Q212" s="52">
        <v>8</v>
      </c>
      <c r="R212" s="41" t="s">
        <v>115</v>
      </c>
      <c r="S212" s="44" t="s">
        <v>541</v>
      </c>
      <c r="T212" s="44">
        <v>113671972.3189</v>
      </c>
      <c r="U212" s="44">
        <f t="shared" si="97"/>
        <v>-2620951.4900000002</v>
      </c>
      <c r="V212" s="44">
        <v>29152823.396899998</v>
      </c>
      <c r="W212" s="44">
        <v>6150659.0004000003</v>
      </c>
      <c r="X212" s="44">
        <v>133217.88389999999</v>
      </c>
      <c r="Y212" s="44">
        <v>4288740.4079999998</v>
      </c>
      <c r="Z212" s="44">
        <f t="shared" si="98"/>
        <v>2144370.2039999999</v>
      </c>
      <c r="AA212" s="44">
        <f t="shared" si="99"/>
        <v>2144370.2039999999</v>
      </c>
      <c r="AB212" s="44">
        <v>95055465.782100007</v>
      </c>
      <c r="AC212" s="49">
        <f t="shared" si="93"/>
        <v>243687557.09619999</v>
      </c>
    </row>
    <row r="213" spans="1:29" ht="24.9" customHeight="1">
      <c r="A213" s="150"/>
      <c r="B213" s="152"/>
      <c r="C213" s="40">
        <v>12</v>
      </c>
      <c r="D213" s="44" t="s">
        <v>542</v>
      </c>
      <c r="E213" s="44">
        <v>112156093.0834</v>
      </c>
      <c r="F213" s="44">
        <v>0</v>
      </c>
      <c r="G213" s="44">
        <v>28764054.215300001</v>
      </c>
      <c r="H213" s="44">
        <v>6860846.1584000001</v>
      </c>
      <c r="I213" s="44">
        <v>131441.34899999999</v>
      </c>
      <c r="J213" s="44">
        <v>4231547.6595000001</v>
      </c>
      <c r="K213" s="44">
        <f t="shared" si="87"/>
        <v>2115773.82975</v>
      </c>
      <c r="L213" s="44">
        <f t="shared" si="95"/>
        <v>2115773.82975</v>
      </c>
      <c r="M213" s="44">
        <v>108521372.01639999</v>
      </c>
      <c r="N213" s="49">
        <f t="shared" si="92"/>
        <v>258549580.65224999</v>
      </c>
      <c r="O213" s="48"/>
      <c r="P213" s="152"/>
      <c r="Q213" s="52">
        <v>9</v>
      </c>
      <c r="R213" s="41" t="s">
        <v>115</v>
      </c>
      <c r="S213" s="44" t="s">
        <v>543</v>
      </c>
      <c r="T213" s="44">
        <v>136661467.35100001</v>
      </c>
      <c r="U213" s="44">
        <f t="shared" si="97"/>
        <v>-2620951.4900000002</v>
      </c>
      <c r="V213" s="44">
        <v>35048812.3112</v>
      </c>
      <c r="W213" s="44">
        <v>6767678.2081000004</v>
      </c>
      <c r="X213" s="44">
        <v>160160.4258</v>
      </c>
      <c r="Y213" s="44">
        <v>5156113.2026000004</v>
      </c>
      <c r="Z213" s="44">
        <f t="shared" si="98"/>
        <v>2578056.6013000002</v>
      </c>
      <c r="AA213" s="44">
        <f t="shared" si="99"/>
        <v>2578056.6013000002</v>
      </c>
      <c r="AB213" s="44">
        <v>105858642.5504</v>
      </c>
      <c r="AC213" s="49">
        <f t="shared" si="93"/>
        <v>284453865.95780003</v>
      </c>
    </row>
    <row r="214" spans="1:29" ht="24.9" customHeight="1">
      <c r="A214" s="150"/>
      <c r="B214" s="152"/>
      <c r="C214" s="40">
        <v>13</v>
      </c>
      <c r="D214" s="44" t="s">
        <v>544</v>
      </c>
      <c r="E214" s="44">
        <v>102732560.824</v>
      </c>
      <c r="F214" s="44">
        <v>0</v>
      </c>
      <c r="G214" s="44">
        <v>26347252.904300001</v>
      </c>
      <c r="H214" s="44">
        <v>6652837.4468999999</v>
      </c>
      <c r="I214" s="44">
        <v>120397.439</v>
      </c>
      <c r="J214" s="44">
        <v>3876006.335</v>
      </c>
      <c r="K214" s="44">
        <f t="shared" si="87"/>
        <v>1938003.1675</v>
      </c>
      <c r="L214" s="44">
        <f t="shared" si="95"/>
        <v>1938003.1675</v>
      </c>
      <c r="M214" s="44">
        <v>104879419.13680001</v>
      </c>
      <c r="N214" s="49">
        <f t="shared" si="92"/>
        <v>242670470.91850001</v>
      </c>
      <c r="O214" s="48"/>
      <c r="P214" s="152"/>
      <c r="Q214" s="52">
        <v>10</v>
      </c>
      <c r="R214" s="41" t="s">
        <v>115</v>
      </c>
      <c r="S214" s="44" t="s">
        <v>545</v>
      </c>
      <c r="T214" s="44">
        <v>148294462.6327</v>
      </c>
      <c r="U214" s="44">
        <f t="shared" si="97"/>
        <v>-2620951.4900000002</v>
      </c>
      <c r="V214" s="44">
        <v>38032262.409699999</v>
      </c>
      <c r="W214" s="44">
        <v>7382670.7967999997</v>
      </c>
      <c r="X214" s="44">
        <v>173793.7162</v>
      </c>
      <c r="Y214" s="44">
        <v>5595015.5628000004</v>
      </c>
      <c r="Z214" s="44">
        <f t="shared" si="98"/>
        <v>2797507.7814000002</v>
      </c>
      <c r="AA214" s="44">
        <f t="shared" si="99"/>
        <v>2797507.7814000002</v>
      </c>
      <c r="AB214" s="44">
        <v>116626335.94679999</v>
      </c>
      <c r="AC214" s="49">
        <f t="shared" si="93"/>
        <v>310686081.79359996</v>
      </c>
    </row>
    <row r="215" spans="1:29" ht="24.9" customHeight="1">
      <c r="A215" s="150"/>
      <c r="B215" s="152"/>
      <c r="C215" s="40">
        <v>14</v>
      </c>
      <c r="D215" s="44" t="s">
        <v>546</v>
      </c>
      <c r="E215" s="44">
        <v>100612679.57799999</v>
      </c>
      <c r="F215" s="44">
        <v>0</v>
      </c>
      <c r="G215" s="44">
        <v>25803578.660500001</v>
      </c>
      <c r="H215" s="44">
        <v>6494232.9603000004</v>
      </c>
      <c r="I215" s="44">
        <v>117913.0439</v>
      </c>
      <c r="J215" s="44">
        <v>3796025.1384000001</v>
      </c>
      <c r="K215" s="44">
        <f t="shared" si="87"/>
        <v>1898012.5692</v>
      </c>
      <c r="L215" s="44">
        <f t="shared" si="95"/>
        <v>1898012.5692</v>
      </c>
      <c r="M215" s="44">
        <v>102102467.8144</v>
      </c>
      <c r="N215" s="49">
        <f t="shared" si="92"/>
        <v>237028884.62629998</v>
      </c>
      <c r="O215" s="48"/>
      <c r="P215" s="152"/>
      <c r="Q215" s="52">
        <v>11</v>
      </c>
      <c r="R215" s="41" t="s">
        <v>115</v>
      </c>
      <c r="S215" s="44" t="s">
        <v>547</v>
      </c>
      <c r="T215" s="44">
        <v>113467400.85770001</v>
      </c>
      <c r="U215" s="44">
        <f t="shared" si="97"/>
        <v>-2620951.4900000002</v>
      </c>
      <c r="V215" s="44">
        <v>29100358.0832</v>
      </c>
      <c r="W215" s="44">
        <v>5920519.1796000004</v>
      </c>
      <c r="X215" s="44">
        <v>132978.13630000001</v>
      </c>
      <c r="Y215" s="44">
        <v>4281022.1123000002</v>
      </c>
      <c r="Z215" s="44">
        <f t="shared" si="98"/>
        <v>2140511.0561500001</v>
      </c>
      <c r="AA215" s="44">
        <f t="shared" si="99"/>
        <v>2140511.0561500001</v>
      </c>
      <c r="AB215" s="44">
        <v>91026026.933400005</v>
      </c>
      <c r="AC215" s="49">
        <f t="shared" si="93"/>
        <v>239166842.75635001</v>
      </c>
    </row>
    <row r="216" spans="1:29" ht="24.9" customHeight="1">
      <c r="A216" s="150"/>
      <c r="B216" s="152"/>
      <c r="C216" s="40">
        <v>15</v>
      </c>
      <c r="D216" s="44" t="s">
        <v>548</v>
      </c>
      <c r="E216" s="44">
        <v>109176362.10529999</v>
      </c>
      <c r="F216" s="44">
        <v>0</v>
      </c>
      <c r="G216" s="44">
        <v>27999859.056200001</v>
      </c>
      <c r="H216" s="44">
        <v>6863842.9671999998</v>
      </c>
      <c r="I216" s="44">
        <v>127949.2528</v>
      </c>
      <c r="J216" s="44">
        <v>4119125.1124999998</v>
      </c>
      <c r="K216" s="44">
        <f t="shared" si="87"/>
        <v>2059562.5562499999</v>
      </c>
      <c r="L216" s="44">
        <f t="shared" si="95"/>
        <v>2059562.5562499999</v>
      </c>
      <c r="M216" s="44">
        <v>108573842.10860001</v>
      </c>
      <c r="N216" s="49">
        <f t="shared" si="92"/>
        <v>254801418.04635</v>
      </c>
      <c r="O216" s="48"/>
      <c r="P216" s="152"/>
      <c r="Q216" s="52">
        <v>12</v>
      </c>
      <c r="R216" s="41" t="s">
        <v>115</v>
      </c>
      <c r="S216" s="44" t="s">
        <v>549</v>
      </c>
      <c r="T216" s="44">
        <v>117446197.4869</v>
      </c>
      <c r="U216" s="44">
        <f t="shared" si="97"/>
        <v>-2620951.4900000002</v>
      </c>
      <c r="V216" s="44">
        <v>30120778.0962</v>
      </c>
      <c r="W216" s="44">
        <v>6113392.9288999997</v>
      </c>
      <c r="X216" s="44">
        <v>137641.0876</v>
      </c>
      <c r="Y216" s="44">
        <v>4431138.5000999998</v>
      </c>
      <c r="Z216" s="44">
        <f t="shared" si="98"/>
        <v>2215569.2500499999</v>
      </c>
      <c r="AA216" s="44">
        <f t="shared" si="99"/>
        <v>2215569.2500499999</v>
      </c>
      <c r="AB216" s="44">
        <v>94402986.972800002</v>
      </c>
      <c r="AC216" s="49">
        <f t="shared" si="93"/>
        <v>247815614.33245003</v>
      </c>
    </row>
    <row r="217" spans="1:29" ht="24.9" customHeight="1">
      <c r="A217" s="150"/>
      <c r="B217" s="152"/>
      <c r="C217" s="40">
        <v>16</v>
      </c>
      <c r="D217" s="44" t="s">
        <v>550</v>
      </c>
      <c r="E217" s="44">
        <v>90162489.915000007</v>
      </c>
      <c r="F217" s="44">
        <v>0</v>
      </c>
      <c r="G217" s="44">
        <v>23123476.191199999</v>
      </c>
      <c r="H217" s="44">
        <v>5981013.2905000001</v>
      </c>
      <c r="I217" s="44">
        <v>105665.9427</v>
      </c>
      <c r="J217" s="44">
        <v>3401748.9615000002</v>
      </c>
      <c r="K217" s="44">
        <f t="shared" si="87"/>
        <v>1700874.4807500001</v>
      </c>
      <c r="L217" s="44">
        <f t="shared" si="95"/>
        <v>1700874.4807500001</v>
      </c>
      <c r="M217" s="44">
        <v>93116681.4005</v>
      </c>
      <c r="N217" s="49">
        <f t="shared" si="92"/>
        <v>214190201.22065002</v>
      </c>
      <c r="O217" s="48"/>
      <c r="P217" s="152"/>
      <c r="Q217" s="52">
        <v>13</v>
      </c>
      <c r="R217" s="41" t="s">
        <v>115</v>
      </c>
      <c r="S217" s="44" t="s">
        <v>551</v>
      </c>
      <c r="T217" s="44">
        <v>109144676.42990001</v>
      </c>
      <c r="U217" s="44">
        <f t="shared" si="97"/>
        <v>-2620951.4900000002</v>
      </c>
      <c r="V217" s="44">
        <v>27991732.8059</v>
      </c>
      <c r="W217" s="44">
        <v>5814746.9221999999</v>
      </c>
      <c r="X217" s="44">
        <v>127912.1188</v>
      </c>
      <c r="Y217" s="44">
        <v>4117929.6406999999</v>
      </c>
      <c r="Z217" s="44">
        <f t="shared" si="98"/>
        <v>2058964.8203499999</v>
      </c>
      <c r="AA217" s="44">
        <f t="shared" si="99"/>
        <v>2058964.8203499999</v>
      </c>
      <c r="AB217" s="44">
        <v>89174096.914000005</v>
      </c>
      <c r="AC217" s="49">
        <f t="shared" si="93"/>
        <v>231691178.52115002</v>
      </c>
    </row>
    <row r="218" spans="1:29" ht="24.9" customHeight="1">
      <c r="A218" s="150"/>
      <c r="B218" s="152"/>
      <c r="C218" s="40">
        <v>17</v>
      </c>
      <c r="D218" s="44" t="s">
        <v>552</v>
      </c>
      <c r="E218" s="44">
        <v>113566626.3026</v>
      </c>
      <c r="F218" s="44">
        <v>0</v>
      </c>
      <c r="G218" s="44">
        <v>29125805.885400001</v>
      </c>
      <c r="H218" s="44">
        <v>7104072.7627999997</v>
      </c>
      <c r="I218" s="44">
        <v>133094.42360000001</v>
      </c>
      <c r="J218" s="44">
        <v>4284765.7983999997</v>
      </c>
      <c r="K218" s="44">
        <f t="shared" si="87"/>
        <v>2142382.8991999999</v>
      </c>
      <c r="L218" s="44">
        <f t="shared" si="95"/>
        <v>2142382.8991999999</v>
      </c>
      <c r="M218" s="44">
        <v>112779942.85079999</v>
      </c>
      <c r="N218" s="49">
        <f t="shared" si="92"/>
        <v>264851925.12439996</v>
      </c>
      <c r="O218" s="48"/>
      <c r="P218" s="152"/>
      <c r="Q218" s="52">
        <v>14</v>
      </c>
      <c r="R218" s="41" t="s">
        <v>115</v>
      </c>
      <c r="S218" s="44" t="s">
        <v>553</v>
      </c>
      <c r="T218" s="44">
        <v>136500311.73559999</v>
      </c>
      <c r="U218" s="44">
        <f t="shared" si="97"/>
        <v>-2620951.4900000002</v>
      </c>
      <c r="V218" s="44">
        <v>35007481.619900003</v>
      </c>
      <c r="W218" s="44">
        <v>6733031.6491999999</v>
      </c>
      <c r="X218" s="44">
        <v>159971.5594</v>
      </c>
      <c r="Y218" s="44">
        <v>5150032.9474999998</v>
      </c>
      <c r="Z218" s="44">
        <f t="shared" si="98"/>
        <v>2575016.4737499999</v>
      </c>
      <c r="AA218" s="44">
        <f t="shared" si="99"/>
        <v>2575016.4737499999</v>
      </c>
      <c r="AB218" s="44">
        <v>105252027.8865</v>
      </c>
      <c r="AC218" s="49">
        <f t="shared" si="93"/>
        <v>283606889.43435001</v>
      </c>
    </row>
    <row r="219" spans="1:29" ht="24.9" customHeight="1">
      <c r="A219" s="150"/>
      <c r="B219" s="152"/>
      <c r="C219" s="40">
        <v>18</v>
      </c>
      <c r="D219" s="44" t="s">
        <v>554</v>
      </c>
      <c r="E219" s="44">
        <v>119403545.8964</v>
      </c>
      <c r="F219" s="44">
        <v>0</v>
      </c>
      <c r="G219" s="44">
        <v>30622768.440299999</v>
      </c>
      <c r="H219" s="44">
        <v>6796554.9085999997</v>
      </c>
      <c r="I219" s="44">
        <v>139935.00229999999</v>
      </c>
      <c r="J219" s="44">
        <v>4504987.4802000001</v>
      </c>
      <c r="K219" s="44">
        <f t="shared" si="87"/>
        <v>2252493.7401000001</v>
      </c>
      <c r="L219" s="44">
        <f t="shared" si="95"/>
        <v>2252493.7401000001</v>
      </c>
      <c r="M219" s="44">
        <v>107395718.6699</v>
      </c>
      <c r="N219" s="49">
        <f t="shared" si="92"/>
        <v>266611016.65759999</v>
      </c>
      <c r="O219" s="48"/>
      <c r="P219" s="152"/>
      <c r="Q219" s="52">
        <v>15</v>
      </c>
      <c r="R219" s="41" t="s">
        <v>115</v>
      </c>
      <c r="S219" s="44" t="s">
        <v>555</v>
      </c>
      <c r="T219" s="44">
        <v>90590955.331699997</v>
      </c>
      <c r="U219" s="44">
        <f t="shared" si="97"/>
        <v>-2620951.4900000002</v>
      </c>
      <c r="V219" s="44">
        <v>23233362.351799998</v>
      </c>
      <c r="W219" s="44">
        <v>5055756.5946000004</v>
      </c>
      <c r="X219" s="44">
        <v>106168.0828</v>
      </c>
      <c r="Y219" s="44">
        <v>3417914.5729999999</v>
      </c>
      <c r="Z219" s="44">
        <f t="shared" si="98"/>
        <v>1708957.2864999999</v>
      </c>
      <c r="AA219" s="44">
        <f t="shared" si="99"/>
        <v>1708957.2864999999</v>
      </c>
      <c r="AB219" s="44">
        <v>75885196.709600002</v>
      </c>
      <c r="AC219" s="49">
        <f t="shared" si="93"/>
        <v>193959444.86700001</v>
      </c>
    </row>
    <row r="220" spans="1:29" ht="24.9" customHeight="1">
      <c r="A220" s="150"/>
      <c r="B220" s="152"/>
      <c r="C220" s="40">
        <v>19</v>
      </c>
      <c r="D220" s="44" t="s">
        <v>556</v>
      </c>
      <c r="E220" s="44">
        <v>155937555.53490001</v>
      </c>
      <c r="F220" s="44">
        <v>0</v>
      </c>
      <c r="G220" s="44">
        <v>39992444.265000001</v>
      </c>
      <c r="H220" s="44">
        <v>8711785.2026000004</v>
      </c>
      <c r="I220" s="44">
        <v>182751.04</v>
      </c>
      <c r="J220" s="44">
        <v>5883382.5251000002</v>
      </c>
      <c r="K220" s="44">
        <f t="shared" si="87"/>
        <v>2941691.2625500001</v>
      </c>
      <c r="L220" s="44">
        <f t="shared" si="95"/>
        <v>2941691.2625500001</v>
      </c>
      <c r="M220" s="44">
        <v>140928826.1663</v>
      </c>
      <c r="N220" s="49">
        <f t="shared" si="92"/>
        <v>348695053.47134995</v>
      </c>
      <c r="O220" s="48"/>
      <c r="P220" s="152"/>
      <c r="Q220" s="52">
        <v>16</v>
      </c>
      <c r="R220" s="41" t="s">
        <v>115</v>
      </c>
      <c r="S220" s="44" t="s">
        <v>557</v>
      </c>
      <c r="T220" s="44">
        <v>149722191.37349999</v>
      </c>
      <c r="U220" s="44">
        <f t="shared" si="97"/>
        <v>-2620951.4900000002</v>
      </c>
      <c r="V220" s="44">
        <v>38398424.120399997</v>
      </c>
      <c r="W220" s="44">
        <v>7307826.0371000003</v>
      </c>
      <c r="X220" s="44">
        <v>175466.9431</v>
      </c>
      <c r="Y220" s="44">
        <v>5648882.4731000001</v>
      </c>
      <c r="Z220" s="44">
        <f t="shared" si="98"/>
        <v>2824441.23655</v>
      </c>
      <c r="AA220" s="44">
        <f t="shared" si="99"/>
        <v>2824441.23655</v>
      </c>
      <c r="AB220" s="44">
        <v>115315904.8294</v>
      </c>
      <c r="AC220" s="49">
        <f t="shared" si="93"/>
        <v>311123303.05005002</v>
      </c>
    </row>
    <row r="221" spans="1:29" ht="24.9" customHeight="1">
      <c r="A221" s="150"/>
      <c r="B221" s="152"/>
      <c r="C221" s="40">
        <v>20</v>
      </c>
      <c r="D221" s="44" t="s">
        <v>558</v>
      </c>
      <c r="E221" s="44">
        <v>123614109.8767</v>
      </c>
      <c r="F221" s="44">
        <v>0</v>
      </c>
      <c r="G221" s="44">
        <v>31702628.546700001</v>
      </c>
      <c r="H221" s="44">
        <v>7553464.7180000003</v>
      </c>
      <c r="I221" s="44">
        <v>144869.57339999999</v>
      </c>
      <c r="J221" s="44">
        <v>4663848.2399000004</v>
      </c>
      <c r="K221" s="44">
        <f t="shared" si="87"/>
        <v>2331924.1199500002</v>
      </c>
      <c r="L221" s="44">
        <f t="shared" si="95"/>
        <v>2331924.1199500002</v>
      </c>
      <c r="M221" s="44">
        <v>120648191.7958</v>
      </c>
      <c r="N221" s="49">
        <f t="shared" si="92"/>
        <v>285995188.63054997</v>
      </c>
      <c r="O221" s="48"/>
      <c r="P221" s="152"/>
      <c r="Q221" s="52">
        <v>17</v>
      </c>
      <c r="R221" s="41" t="s">
        <v>115</v>
      </c>
      <c r="S221" s="44" t="s">
        <v>559</v>
      </c>
      <c r="T221" s="44">
        <v>120635467.7473</v>
      </c>
      <c r="U221" s="44">
        <f t="shared" si="97"/>
        <v>-2620951.4900000002</v>
      </c>
      <c r="V221" s="44">
        <v>30938712.638500001</v>
      </c>
      <c r="W221" s="44">
        <v>5811890.2520000003</v>
      </c>
      <c r="X221" s="44">
        <v>141378.75330000001</v>
      </c>
      <c r="Y221" s="44">
        <v>4551466.7741999999</v>
      </c>
      <c r="Z221" s="44">
        <f t="shared" si="98"/>
        <v>2275733.3870999999</v>
      </c>
      <c r="AA221" s="44">
        <f t="shared" si="99"/>
        <v>2275733.3870999999</v>
      </c>
      <c r="AB221" s="44">
        <v>89124080.459099993</v>
      </c>
      <c r="AC221" s="49">
        <f t="shared" si="93"/>
        <v>246306311.74730003</v>
      </c>
    </row>
    <row r="222" spans="1:29" ht="24.9" customHeight="1">
      <c r="A222" s="150"/>
      <c r="B222" s="152"/>
      <c r="C222" s="40">
        <v>21</v>
      </c>
      <c r="D222" s="44" t="s">
        <v>560</v>
      </c>
      <c r="E222" s="44">
        <v>98036966.595699996</v>
      </c>
      <c r="F222" s="44">
        <v>0</v>
      </c>
      <c r="G222" s="44">
        <v>25142999.767000001</v>
      </c>
      <c r="H222" s="44">
        <v>6548930.1101000002</v>
      </c>
      <c r="I222" s="44">
        <v>114894.43670000001</v>
      </c>
      <c r="J222" s="44">
        <v>3698845.824</v>
      </c>
      <c r="K222" s="44">
        <f t="shared" si="87"/>
        <v>1849422.912</v>
      </c>
      <c r="L222" s="44">
        <f t="shared" si="95"/>
        <v>1849422.912</v>
      </c>
      <c r="M222" s="44">
        <v>103060141.3691</v>
      </c>
      <c r="N222" s="49">
        <f t="shared" si="92"/>
        <v>234753355.19060001</v>
      </c>
      <c r="O222" s="48"/>
      <c r="P222" s="153"/>
      <c r="Q222" s="52">
        <v>18</v>
      </c>
      <c r="R222" s="41" t="s">
        <v>115</v>
      </c>
      <c r="S222" s="44" t="s">
        <v>561</v>
      </c>
      <c r="T222" s="44">
        <v>141537365.28259999</v>
      </c>
      <c r="U222" s="44">
        <f t="shared" si="97"/>
        <v>-2620951.4900000002</v>
      </c>
      <c r="V222" s="44">
        <v>36299306.9441</v>
      </c>
      <c r="W222" s="44">
        <v>6609440.2377000004</v>
      </c>
      <c r="X222" s="44">
        <v>165874.73499999999</v>
      </c>
      <c r="Y222" s="44">
        <v>5340076.4089000002</v>
      </c>
      <c r="Z222" s="44">
        <f t="shared" si="98"/>
        <v>2670038.2044500001</v>
      </c>
      <c r="AA222" s="44">
        <f t="shared" si="99"/>
        <v>2670038.2044500001</v>
      </c>
      <c r="AB222" s="44">
        <v>103088108.43350001</v>
      </c>
      <c r="AC222" s="49">
        <f t="shared" si="93"/>
        <v>287749182.34735</v>
      </c>
    </row>
    <row r="223" spans="1:29" ht="24.9" customHeight="1">
      <c r="A223" s="150"/>
      <c r="B223" s="152"/>
      <c r="C223" s="40">
        <v>22</v>
      </c>
      <c r="D223" s="44" t="s">
        <v>562</v>
      </c>
      <c r="E223" s="44">
        <v>115192130.3627</v>
      </c>
      <c r="F223" s="44">
        <v>0</v>
      </c>
      <c r="G223" s="44">
        <v>29542689.9408</v>
      </c>
      <c r="H223" s="44">
        <v>7315186.0820000004</v>
      </c>
      <c r="I223" s="44">
        <v>134999.4333</v>
      </c>
      <c r="J223" s="44">
        <v>4346094.5921</v>
      </c>
      <c r="K223" s="44">
        <f t="shared" si="87"/>
        <v>2173047.29605</v>
      </c>
      <c r="L223" s="44">
        <f t="shared" si="95"/>
        <v>2173047.29605</v>
      </c>
      <c r="M223" s="44">
        <v>116476253.236</v>
      </c>
      <c r="N223" s="49">
        <f t="shared" si="92"/>
        <v>270834306.35084999</v>
      </c>
      <c r="O223" s="48"/>
      <c r="P223" s="40"/>
      <c r="Q223" s="145"/>
      <c r="R223" s="146"/>
      <c r="S223" s="45"/>
      <c r="T223" s="45">
        <f>T205+T206+T207+T208+T209+T210+T211+T212+T213+T214+T215+T216+T217+T218+T219+T220+T221+T222</f>
        <v>2244823867.4365001</v>
      </c>
      <c r="U223" s="45">
        <f t="shared" ref="U223:AB223" si="100">U205+U206+U207+U208+U209+U210+U211+U212+U213+U214+U215+U216+U217+U218+U219+U220+U221+U222</f>
        <v>-47177126.820000023</v>
      </c>
      <c r="V223" s="45">
        <f t="shared" si="100"/>
        <v>575717588.33270001</v>
      </c>
      <c r="W223" s="45">
        <f t="shared" si="100"/>
        <v>113591579.62630002</v>
      </c>
      <c r="X223" s="45">
        <f t="shared" si="100"/>
        <v>2630821.6456999998</v>
      </c>
      <c r="Y223" s="45">
        <f t="shared" si="100"/>
        <v>84695168.322699994</v>
      </c>
      <c r="Z223" s="45">
        <f t="shared" si="100"/>
        <v>42347584.161349997</v>
      </c>
      <c r="AA223" s="45">
        <f t="shared" si="100"/>
        <v>42347584.161349997</v>
      </c>
      <c r="AB223" s="45">
        <f t="shared" si="100"/>
        <v>1761418367.9268999</v>
      </c>
      <c r="AC223" s="50">
        <f>SUM(AC205:AC222)</f>
        <v>4693352682.3094511</v>
      </c>
    </row>
    <row r="224" spans="1:29" ht="24.9" customHeight="1">
      <c r="A224" s="150"/>
      <c r="B224" s="152"/>
      <c r="C224" s="40">
        <v>23</v>
      </c>
      <c r="D224" s="44" t="s">
        <v>563</v>
      </c>
      <c r="E224" s="44">
        <v>143150695.89289999</v>
      </c>
      <c r="F224" s="44">
        <v>0</v>
      </c>
      <c r="G224" s="44">
        <v>36713068.9419</v>
      </c>
      <c r="H224" s="44">
        <v>8521940.6017000005</v>
      </c>
      <c r="I224" s="44">
        <v>167765.47810000001</v>
      </c>
      <c r="J224" s="44">
        <v>5400945.9094000002</v>
      </c>
      <c r="K224" s="44">
        <f t="shared" si="87"/>
        <v>2700472.9547000001</v>
      </c>
      <c r="L224" s="44">
        <f t="shared" si="95"/>
        <v>2700472.9547000001</v>
      </c>
      <c r="M224" s="44">
        <v>137604902.44319999</v>
      </c>
      <c r="N224" s="49">
        <f t="shared" si="92"/>
        <v>328858846.3125</v>
      </c>
      <c r="O224" s="48"/>
      <c r="P224" s="151">
        <v>29</v>
      </c>
      <c r="Q224" s="52">
        <v>1</v>
      </c>
      <c r="R224" s="41" t="s">
        <v>116</v>
      </c>
      <c r="S224" s="44" t="s">
        <v>564</v>
      </c>
      <c r="T224" s="44">
        <v>88454232.679499999</v>
      </c>
      <c r="U224" s="44">
        <f t="shared" ref="U224:U253" si="101">-2734288.17</f>
        <v>-2734288.17</v>
      </c>
      <c r="V224" s="54">
        <v>22685368.885600001</v>
      </c>
      <c r="W224" s="44">
        <v>4695949.0151000004</v>
      </c>
      <c r="X224" s="44">
        <v>103663.9504</v>
      </c>
      <c r="Y224" s="44">
        <v>3337297.9654999999</v>
      </c>
      <c r="Z224" s="44">
        <v>0</v>
      </c>
      <c r="AA224" s="44">
        <f>Y224-Z224</f>
        <v>3337297.9654999999</v>
      </c>
      <c r="AB224" s="44">
        <v>73009168.451100007</v>
      </c>
      <c r="AC224" s="49">
        <f t="shared" si="93"/>
        <v>189551392.77719998</v>
      </c>
    </row>
    <row r="225" spans="1:29" ht="24.9" customHeight="1">
      <c r="A225" s="150"/>
      <c r="B225" s="152"/>
      <c r="C225" s="40">
        <v>24</v>
      </c>
      <c r="D225" s="44" t="s">
        <v>565</v>
      </c>
      <c r="E225" s="44">
        <v>117804634.00920001</v>
      </c>
      <c r="F225" s="44">
        <v>0</v>
      </c>
      <c r="G225" s="44">
        <v>30212704.332899999</v>
      </c>
      <c r="H225" s="44">
        <v>6731218.0098000001</v>
      </c>
      <c r="I225" s="44">
        <v>138061.15729999999</v>
      </c>
      <c r="J225" s="44">
        <v>4444661.9850000003</v>
      </c>
      <c r="K225" s="44">
        <f t="shared" si="87"/>
        <v>2222330.9925000002</v>
      </c>
      <c r="L225" s="44">
        <f t="shared" si="95"/>
        <v>2222330.9925000002</v>
      </c>
      <c r="M225" s="44">
        <v>106251757.4135</v>
      </c>
      <c r="N225" s="49">
        <f t="shared" si="92"/>
        <v>263360705.9152</v>
      </c>
      <c r="O225" s="48"/>
      <c r="P225" s="152"/>
      <c r="Q225" s="52">
        <v>2</v>
      </c>
      <c r="R225" s="41" t="s">
        <v>116</v>
      </c>
      <c r="S225" s="44" t="s">
        <v>566</v>
      </c>
      <c r="T225" s="44">
        <v>88702359.043699995</v>
      </c>
      <c r="U225" s="44">
        <f t="shared" si="101"/>
        <v>-2734288.17</v>
      </c>
      <c r="V225" s="54">
        <v>22749004.484900001</v>
      </c>
      <c r="W225" s="44">
        <v>4614517.7439999999</v>
      </c>
      <c r="X225" s="44">
        <v>103954.7421</v>
      </c>
      <c r="Y225" s="44">
        <v>3346659.5480999998</v>
      </c>
      <c r="Z225" s="44">
        <v>0</v>
      </c>
      <c r="AA225" s="44">
        <f t="shared" ref="AA225:AA287" si="102">Y225-Z225</f>
        <v>3346659.5480999998</v>
      </c>
      <c r="AB225" s="44">
        <v>71583416.375400007</v>
      </c>
      <c r="AC225" s="49">
        <f t="shared" si="93"/>
        <v>188365623.76819998</v>
      </c>
    </row>
    <row r="226" spans="1:29" ht="24.9" customHeight="1">
      <c r="A226" s="150"/>
      <c r="B226" s="153"/>
      <c r="C226" s="40">
        <v>25</v>
      </c>
      <c r="D226" s="44" t="s">
        <v>567</v>
      </c>
      <c r="E226" s="44">
        <v>113132800.66869999</v>
      </c>
      <c r="F226" s="44">
        <v>0</v>
      </c>
      <c r="G226" s="44">
        <v>29014545.019400001</v>
      </c>
      <c r="H226" s="44">
        <v>6508947.5069000004</v>
      </c>
      <c r="I226" s="44">
        <v>132586.00159999999</v>
      </c>
      <c r="J226" s="44">
        <v>4268397.9506999999</v>
      </c>
      <c r="K226" s="44">
        <f t="shared" si="87"/>
        <v>2134198.97535</v>
      </c>
      <c r="L226" s="44">
        <f t="shared" si="95"/>
        <v>2134198.97535</v>
      </c>
      <c r="M226" s="44">
        <v>102360099.7423</v>
      </c>
      <c r="N226" s="49">
        <f t="shared" si="92"/>
        <v>253283177.91424999</v>
      </c>
      <c r="O226" s="48"/>
      <c r="P226" s="152"/>
      <c r="Q226" s="52">
        <v>3</v>
      </c>
      <c r="R226" s="41" t="s">
        <v>116</v>
      </c>
      <c r="S226" s="44" t="s">
        <v>568</v>
      </c>
      <c r="T226" s="44">
        <v>110508239.6811</v>
      </c>
      <c r="U226" s="44">
        <f t="shared" si="101"/>
        <v>-2734288.17</v>
      </c>
      <c r="V226" s="54">
        <v>28341438.347600002</v>
      </c>
      <c r="W226" s="44">
        <v>5495762.7772000004</v>
      </c>
      <c r="X226" s="44">
        <v>129510.147</v>
      </c>
      <c r="Y226" s="44">
        <v>4169375.6452000001</v>
      </c>
      <c r="Z226" s="44">
        <v>0</v>
      </c>
      <c r="AA226" s="44">
        <f t="shared" si="102"/>
        <v>4169375.6452000001</v>
      </c>
      <c r="AB226" s="44">
        <v>87012832.106600001</v>
      </c>
      <c r="AC226" s="49">
        <f t="shared" si="93"/>
        <v>232922870.53470004</v>
      </c>
    </row>
    <row r="227" spans="1:29" ht="24.9" customHeight="1">
      <c r="A227" s="40"/>
      <c r="B227" s="144" t="s">
        <v>569</v>
      </c>
      <c r="C227" s="145"/>
      <c r="D227" s="45"/>
      <c r="E227" s="45">
        <f>SUM(E202:E226)</f>
        <v>2897134866.4640002</v>
      </c>
      <c r="F227" s="45">
        <f t="shared" ref="F227:N227" si="103">SUM(F202:F226)</f>
        <v>0</v>
      </c>
      <c r="G227" s="45">
        <f t="shared" si="103"/>
        <v>743012190.21730006</v>
      </c>
      <c r="H227" s="45">
        <f t="shared" si="103"/>
        <v>175458680.39219999</v>
      </c>
      <c r="I227" s="45">
        <f t="shared" si="103"/>
        <v>3395297.6120999996</v>
      </c>
      <c r="J227" s="45">
        <f t="shared" si="103"/>
        <v>109306270.62909998</v>
      </c>
      <c r="K227" s="45">
        <f t="shared" si="103"/>
        <v>54653135.31454999</v>
      </c>
      <c r="L227" s="45">
        <f t="shared" si="103"/>
        <v>54653135.31454999</v>
      </c>
      <c r="M227" s="45">
        <f t="shared" si="103"/>
        <v>2781975094.3819003</v>
      </c>
      <c r="N227" s="50">
        <f t="shared" si="103"/>
        <v>6655629264.3820515</v>
      </c>
      <c r="O227" s="48"/>
      <c r="P227" s="152"/>
      <c r="Q227" s="52">
        <v>4</v>
      </c>
      <c r="R227" s="41" t="s">
        <v>116</v>
      </c>
      <c r="S227" s="44" t="s">
        <v>570</v>
      </c>
      <c r="T227" s="44">
        <v>97686841.2896</v>
      </c>
      <c r="U227" s="44">
        <f t="shared" si="101"/>
        <v>-2734288.17</v>
      </c>
      <c r="V227" s="54">
        <v>25053205.061999999</v>
      </c>
      <c r="W227" s="44">
        <v>4692165.2746000001</v>
      </c>
      <c r="X227" s="44">
        <v>114484.1073</v>
      </c>
      <c r="Y227" s="44">
        <v>3685635.9138000002</v>
      </c>
      <c r="Z227" s="44">
        <v>0</v>
      </c>
      <c r="AA227" s="44">
        <f t="shared" si="102"/>
        <v>3685635.9138000002</v>
      </c>
      <c r="AB227" s="44">
        <v>72942920.240999997</v>
      </c>
      <c r="AC227" s="49">
        <f t="shared" si="93"/>
        <v>201440963.71829998</v>
      </c>
    </row>
    <row r="228" spans="1:29" ht="24.9" customHeight="1">
      <c r="A228" s="150"/>
      <c r="B228" s="151" t="s">
        <v>571</v>
      </c>
      <c r="C228" s="40">
        <v>1</v>
      </c>
      <c r="D228" s="44" t="s">
        <v>572</v>
      </c>
      <c r="E228" s="44">
        <v>128469871.8717</v>
      </c>
      <c r="F228" s="44">
        <f>-3689518.9503</f>
        <v>-3689518.9503000001</v>
      </c>
      <c r="G228" s="44">
        <v>32947959.027100001</v>
      </c>
      <c r="H228" s="44">
        <v>5422553.7222999996</v>
      </c>
      <c r="I228" s="44">
        <v>150560.2844</v>
      </c>
      <c r="J228" s="44">
        <v>4847051.7353999997</v>
      </c>
      <c r="K228" s="44">
        <v>0</v>
      </c>
      <c r="L228" s="44">
        <f t="shared" si="95"/>
        <v>4847051.7353999997</v>
      </c>
      <c r="M228" s="44">
        <v>91401045.789000005</v>
      </c>
      <c r="N228" s="49">
        <f t="shared" si="92"/>
        <v>259549523.47959998</v>
      </c>
      <c r="O228" s="48"/>
      <c r="P228" s="152"/>
      <c r="Q228" s="52">
        <v>5</v>
      </c>
      <c r="R228" s="41" t="s">
        <v>116</v>
      </c>
      <c r="S228" s="44" t="s">
        <v>573</v>
      </c>
      <c r="T228" s="44">
        <v>92442402.508200005</v>
      </c>
      <c r="U228" s="44">
        <f t="shared" si="101"/>
        <v>-2734288.17</v>
      </c>
      <c r="V228" s="54">
        <v>23708192.791299999</v>
      </c>
      <c r="W228" s="44">
        <v>4637500.4644999998</v>
      </c>
      <c r="X228" s="44">
        <v>108337.8866</v>
      </c>
      <c r="Y228" s="44">
        <v>3487767.9955000002</v>
      </c>
      <c r="Z228" s="44">
        <v>0</v>
      </c>
      <c r="AA228" s="44">
        <f t="shared" si="102"/>
        <v>3487767.9955000002</v>
      </c>
      <c r="AB228" s="44">
        <v>71985812.910400003</v>
      </c>
      <c r="AC228" s="49">
        <f t="shared" si="93"/>
        <v>193635726.3865</v>
      </c>
    </row>
    <row r="229" spans="1:29" ht="24.9" customHeight="1">
      <c r="A229" s="150"/>
      <c r="B229" s="152"/>
      <c r="C229" s="40">
        <v>2</v>
      </c>
      <c r="D229" s="44" t="s">
        <v>574</v>
      </c>
      <c r="E229" s="44">
        <v>120633007.8221</v>
      </c>
      <c r="F229" s="44">
        <f>-3608799.2506</f>
        <v>-3608799.2505999999</v>
      </c>
      <c r="G229" s="44">
        <v>30938081.755100001</v>
      </c>
      <c r="H229" s="44">
        <v>5475245.8130000001</v>
      </c>
      <c r="I229" s="44">
        <v>141375.87040000001</v>
      </c>
      <c r="J229" s="44">
        <v>4551373.9634999996</v>
      </c>
      <c r="K229" s="44">
        <v>0</v>
      </c>
      <c r="L229" s="44">
        <f t="shared" si="95"/>
        <v>4551373.9634999996</v>
      </c>
      <c r="M229" s="44">
        <v>92323613.454600006</v>
      </c>
      <c r="N229" s="49">
        <f t="shared" si="92"/>
        <v>250453899.42810002</v>
      </c>
      <c r="O229" s="48"/>
      <c r="P229" s="152"/>
      <c r="Q229" s="52">
        <v>6</v>
      </c>
      <c r="R229" s="41" t="s">
        <v>116</v>
      </c>
      <c r="S229" s="44" t="s">
        <v>575</v>
      </c>
      <c r="T229" s="44">
        <v>105287355.9518</v>
      </c>
      <c r="U229" s="44">
        <f t="shared" si="101"/>
        <v>-2734288.17</v>
      </c>
      <c r="V229" s="54">
        <v>27002467.111099999</v>
      </c>
      <c r="W229" s="44">
        <v>5376817.4972000001</v>
      </c>
      <c r="X229" s="44">
        <v>123391.5316</v>
      </c>
      <c r="Y229" s="44">
        <v>3972396.4378</v>
      </c>
      <c r="Z229" s="44">
        <v>0</v>
      </c>
      <c r="AA229" s="44">
        <f t="shared" si="102"/>
        <v>3972396.4378</v>
      </c>
      <c r="AB229" s="44">
        <v>84930260.170900002</v>
      </c>
      <c r="AC229" s="49">
        <f t="shared" si="93"/>
        <v>223958400.53039998</v>
      </c>
    </row>
    <row r="230" spans="1:29" ht="24.9" customHeight="1">
      <c r="A230" s="150"/>
      <c r="B230" s="152"/>
      <c r="C230" s="40">
        <v>3</v>
      </c>
      <c r="D230" s="44" t="s">
        <v>576</v>
      </c>
      <c r="E230" s="44">
        <v>121671490.7458</v>
      </c>
      <c r="F230" s="44">
        <f>-3619495.6247</f>
        <v>-3619495.6247</v>
      </c>
      <c r="G230" s="44">
        <v>31204415.739300001</v>
      </c>
      <c r="H230" s="44">
        <v>5480215.3411999997</v>
      </c>
      <c r="I230" s="44">
        <v>142592.92060000001</v>
      </c>
      <c r="J230" s="44">
        <v>4590554.9822000004</v>
      </c>
      <c r="K230" s="44">
        <v>0</v>
      </c>
      <c r="L230" s="44">
        <f t="shared" si="95"/>
        <v>4590554.9822000004</v>
      </c>
      <c r="M230" s="44">
        <v>92410623.211899996</v>
      </c>
      <c r="N230" s="49">
        <f t="shared" si="92"/>
        <v>251880397.3163</v>
      </c>
      <c r="O230" s="48"/>
      <c r="P230" s="152"/>
      <c r="Q230" s="52">
        <v>7</v>
      </c>
      <c r="R230" s="41" t="s">
        <v>116</v>
      </c>
      <c r="S230" s="44" t="s">
        <v>577</v>
      </c>
      <c r="T230" s="44">
        <v>88246447.515200004</v>
      </c>
      <c r="U230" s="44">
        <f t="shared" si="101"/>
        <v>-2734288.17</v>
      </c>
      <c r="V230" s="54">
        <v>22632079.371300001</v>
      </c>
      <c r="W230" s="44">
        <v>4778242.6771999998</v>
      </c>
      <c r="X230" s="44">
        <v>103420.4365</v>
      </c>
      <c r="Y230" s="44">
        <v>3329458.4197</v>
      </c>
      <c r="Z230" s="44">
        <v>0</v>
      </c>
      <c r="AA230" s="44">
        <f t="shared" si="102"/>
        <v>3329458.4197</v>
      </c>
      <c r="AB230" s="44">
        <v>74450019.833900005</v>
      </c>
      <c r="AC230" s="49">
        <f t="shared" si="93"/>
        <v>190805380.08380002</v>
      </c>
    </row>
    <row r="231" spans="1:29" ht="24.9" customHeight="1">
      <c r="A231" s="150"/>
      <c r="B231" s="152"/>
      <c r="C231" s="40">
        <v>4</v>
      </c>
      <c r="D231" s="44" t="s">
        <v>98</v>
      </c>
      <c r="E231" s="44">
        <v>117325315.3888</v>
      </c>
      <c r="F231" s="44">
        <f>-3574730.0185</f>
        <v>-3574730.0184999998</v>
      </c>
      <c r="G231" s="44">
        <v>30089776.1316</v>
      </c>
      <c r="H231" s="44">
        <v>5154285.4390000002</v>
      </c>
      <c r="I231" s="44">
        <v>137499.4198</v>
      </c>
      <c r="J231" s="44">
        <v>4426577.7281999998</v>
      </c>
      <c r="K231" s="44">
        <v>0</v>
      </c>
      <c r="L231" s="44">
        <f t="shared" si="95"/>
        <v>4426577.7281999998</v>
      </c>
      <c r="M231" s="44">
        <v>86704028.823799998</v>
      </c>
      <c r="N231" s="49">
        <f t="shared" si="92"/>
        <v>240262752.9127</v>
      </c>
      <c r="O231" s="48"/>
      <c r="P231" s="152"/>
      <c r="Q231" s="52">
        <v>8</v>
      </c>
      <c r="R231" s="41" t="s">
        <v>116</v>
      </c>
      <c r="S231" s="44" t="s">
        <v>578</v>
      </c>
      <c r="T231" s="44">
        <v>91648466.144999996</v>
      </c>
      <c r="U231" s="44">
        <f t="shared" si="101"/>
        <v>-2734288.17</v>
      </c>
      <c r="V231" s="54">
        <v>23504576.313900001</v>
      </c>
      <c r="W231" s="44">
        <v>4694202.6732999999</v>
      </c>
      <c r="X231" s="44">
        <v>107407.4327</v>
      </c>
      <c r="Y231" s="44">
        <v>3457813.4967</v>
      </c>
      <c r="Z231" s="44">
        <v>0</v>
      </c>
      <c r="AA231" s="44">
        <f t="shared" si="102"/>
        <v>3457813.4967</v>
      </c>
      <c r="AB231" s="44">
        <v>72978592.354100004</v>
      </c>
      <c r="AC231" s="49">
        <f t="shared" si="93"/>
        <v>193656770.2457</v>
      </c>
    </row>
    <row r="232" spans="1:29" ht="24.9" customHeight="1">
      <c r="A232" s="150"/>
      <c r="B232" s="152"/>
      <c r="C232" s="40">
        <v>5</v>
      </c>
      <c r="D232" s="44" t="s">
        <v>579</v>
      </c>
      <c r="E232" s="44">
        <v>116944588.2818</v>
      </c>
      <c r="F232" s="44">
        <f>-3570808.5293</f>
        <v>-3570808.5293000001</v>
      </c>
      <c r="G232" s="44">
        <v>29992133.1516</v>
      </c>
      <c r="H232" s="44">
        <v>5356753.2883000001</v>
      </c>
      <c r="I232" s="44">
        <v>137053.22659999999</v>
      </c>
      <c r="J232" s="44">
        <v>4412213.2399000004</v>
      </c>
      <c r="K232" s="44">
        <v>0</v>
      </c>
      <c r="L232" s="44">
        <f t="shared" si="95"/>
        <v>4412213.2399000004</v>
      </c>
      <c r="M232" s="44">
        <v>90248968.655000001</v>
      </c>
      <c r="N232" s="49">
        <f t="shared" si="92"/>
        <v>243520901.31389999</v>
      </c>
      <c r="O232" s="48"/>
      <c r="P232" s="152"/>
      <c r="Q232" s="52">
        <v>9</v>
      </c>
      <c r="R232" s="41" t="s">
        <v>116</v>
      </c>
      <c r="S232" s="44" t="s">
        <v>580</v>
      </c>
      <c r="T232" s="44">
        <v>90140813.923700005</v>
      </c>
      <c r="U232" s="44">
        <f t="shared" si="101"/>
        <v>-2734288.17</v>
      </c>
      <c r="V232" s="54">
        <v>23117917.069200002</v>
      </c>
      <c r="W232" s="44">
        <v>4676954.8530999999</v>
      </c>
      <c r="X232" s="44">
        <v>105640.5395</v>
      </c>
      <c r="Y232" s="44">
        <v>3400931.1460000002</v>
      </c>
      <c r="Z232" s="44">
        <v>0</v>
      </c>
      <c r="AA232" s="44">
        <f t="shared" si="102"/>
        <v>3400931.1460000002</v>
      </c>
      <c r="AB232" s="44">
        <v>72676606.211500004</v>
      </c>
      <c r="AC232" s="49">
        <f t="shared" si="93"/>
        <v>191384575.57300001</v>
      </c>
    </row>
    <row r="233" spans="1:29" ht="24.9" customHeight="1">
      <c r="A233" s="150"/>
      <c r="B233" s="152"/>
      <c r="C233" s="40">
        <v>6</v>
      </c>
      <c r="D233" s="44" t="s">
        <v>581</v>
      </c>
      <c r="E233" s="44">
        <v>121551266.675</v>
      </c>
      <c r="F233" s="44">
        <f>-3618257.3168</f>
        <v>-3618257.3168000001</v>
      </c>
      <c r="G233" s="44">
        <v>31173582.535399999</v>
      </c>
      <c r="H233" s="44">
        <v>5222931.7633999996</v>
      </c>
      <c r="I233" s="44">
        <v>142452.024</v>
      </c>
      <c r="J233" s="44">
        <v>4586019.0371000003</v>
      </c>
      <c r="K233" s="44">
        <v>0</v>
      </c>
      <c r="L233" s="44">
        <f t="shared" si="95"/>
        <v>4586019.0371000003</v>
      </c>
      <c r="M233" s="44">
        <v>87905933.671299994</v>
      </c>
      <c r="N233" s="49">
        <f t="shared" si="92"/>
        <v>246963928.38939995</v>
      </c>
      <c r="O233" s="48"/>
      <c r="P233" s="152"/>
      <c r="Q233" s="52">
        <v>10</v>
      </c>
      <c r="R233" s="41" t="s">
        <v>116</v>
      </c>
      <c r="S233" s="44" t="s">
        <v>582</v>
      </c>
      <c r="T233" s="44">
        <v>102327636.2862</v>
      </c>
      <c r="U233" s="44">
        <f t="shared" si="101"/>
        <v>-2734288.17</v>
      </c>
      <c r="V233" s="54">
        <v>26243404.1428</v>
      </c>
      <c r="W233" s="44">
        <v>5304408.9919999996</v>
      </c>
      <c r="X233" s="44">
        <v>119922.88770000001</v>
      </c>
      <c r="Y233" s="44">
        <v>3860728.8994999998</v>
      </c>
      <c r="Z233" s="44">
        <v>0</v>
      </c>
      <c r="AA233" s="44">
        <f t="shared" si="102"/>
        <v>3860728.8994999998</v>
      </c>
      <c r="AB233" s="44">
        <v>83662484.596000001</v>
      </c>
      <c r="AC233" s="49">
        <f t="shared" si="93"/>
        <v>218784297.63420004</v>
      </c>
    </row>
    <row r="234" spans="1:29" ht="24.9" customHeight="1">
      <c r="A234" s="150"/>
      <c r="B234" s="152"/>
      <c r="C234" s="40">
        <v>7</v>
      </c>
      <c r="D234" s="44" t="s">
        <v>583</v>
      </c>
      <c r="E234" s="44">
        <v>142023395.35960001</v>
      </c>
      <c r="F234" s="44">
        <f>-3829120.2422</f>
        <v>-3829120.2422000002</v>
      </c>
      <c r="G234" s="44">
        <v>36423956.395499997</v>
      </c>
      <c r="H234" s="44">
        <v>6100403.8357999995</v>
      </c>
      <c r="I234" s="44">
        <v>166444.33809999999</v>
      </c>
      <c r="J234" s="44">
        <v>5358413.8827999998</v>
      </c>
      <c r="K234" s="44">
        <v>0</v>
      </c>
      <c r="L234" s="44">
        <f t="shared" si="95"/>
        <v>5358413.8827999998</v>
      </c>
      <c r="M234" s="44">
        <v>103269289.9338</v>
      </c>
      <c r="N234" s="49">
        <f t="shared" si="92"/>
        <v>289512783.50340003</v>
      </c>
      <c r="O234" s="48"/>
      <c r="P234" s="152"/>
      <c r="Q234" s="52">
        <v>11</v>
      </c>
      <c r="R234" s="41" t="s">
        <v>116</v>
      </c>
      <c r="S234" s="44" t="s">
        <v>584</v>
      </c>
      <c r="T234" s="44">
        <v>108347634.2295</v>
      </c>
      <c r="U234" s="44">
        <f t="shared" si="101"/>
        <v>-2734288.17</v>
      </c>
      <c r="V234" s="54">
        <v>27787319.7916</v>
      </c>
      <c r="W234" s="44">
        <v>5677533.2423</v>
      </c>
      <c r="X234" s="44">
        <v>126978.0251</v>
      </c>
      <c r="Y234" s="44">
        <v>4087857.9613999999</v>
      </c>
      <c r="Z234" s="44">
        <v>0</v>
      </c>
      <c r="AA234" s="44">
        <f t="shared" si="102"/>
        <v>4087857.9613999999</v>
      </c>
      <c r="AB234" s="44">
        <v>90195388.566799998</v>
      </c>
      <c r="AC234" s="49">
        <f t="shared" si="93"/>
        <v>233488423.64669999</v>
      </c>
    </row>
    <row r="235" spans="1:29" ht="24.9" customHeight="1">
      <c r="A235" s="150"/>
      <c r="B235" s="152"/>
      <c r="C235" s="40">
        <v>8</v>
      </c>
      <c r="D235" s="44" t="s">
        <v>585</v>
      </c>
      <c r="E235" s="44">
        <v>125800539.7309</v>
      </c>
      <c r="F235" s="44">
        <f>-3662024.8292</f>
        <v>-3662024.8292</v>
      </c>
      <c r="G235" s="44">
        <v>32263370.1448</v>
      </c>
      <c r="H235" s="44">
        <v>5415277.2982000001</v>
      </c>
      <c r="I235" s="44">
        <v>147431.9602</v>
      </c>
      <c r="J235" s="44">
        <v>4746340.2549999999</v>
      </c>
      <c r="K235" s="44">
        <v>0</v>
      </c>
      <c r="L235" s="44">
        <f t="shared" si="95"/>
        <v>4746340.2549999999</v>
      </c>
      <c r="M235" s="44">
        <v>91273645.385100007</v>
      </c>
      <c r="N235" s="49">
        <f t="shared" si="92"/>
        <v>255984579.94500002</v>
      </c>
      <c r="O235" s="48"/>
      <c r="P235" s="152"/>
      <c r="Q235" s="52">
        <v>12</v>
      </c>
      <c r="R235" s="41" t="s">
        <v>116</v>
      </c>
      <c r="S235" s="44" t="s">
        <v>586</v>
      </c>
      <c r="T235" s="44">
        <v>125224896.7691</v>
      </c>
      <c r="U235" s="44">
        <f t="shared" si="101"/>
        <v>-2734288.17</v>
      </c>
      <c r="V235" s="54">
        <v>32115738.171300001</v>
      </c>
      <c r="W235" s="44">
        <v>5902110.6410999997</v>
      </c>
      <c r="X235" s="44">
        <v>146757.33530000001</v>
      </c>
      <c r="Y235" s="44">
        <v>4724621.7682999996</v>
      </c>
      <c r="Z235" s="44">
        <v>0</v>
      </c>
      <c r="AA235" s="44">
        <f t="shared" si="102"/>
        <v>4724621.7682999996</v>
      </c>
      <c r="AB235" s="44">
        <v>94127436.884599999</v>
      </c>
      <c r="AC235" s="49">
        <f t="shared" si="93"/>
        <v>259507273.39969999</v>
      </c>
    </row>
    <row r="236" spans="1:29" ht="24.9" customHeight="1">
      <c r="A236" s="150"/>
      <c r="B236" s="152"/>
      <c r="C236" s="40">
        <v>9</v>
      </c>
      <c r="D236" s="44" t="s">
        <v>587</v>
      </c>
      <c r="E236" s="44">
        <v>113819348.8601</v>
      </c>
      <c r="F236" s="44">
        <f>-3538618.5633</f>
        <v>-3538618.5633</v>
      </c>
      <c r="G236" s="44">
        <v>29190620.245000001</v>
      </c>
      <c r="H236" s="44">
        <v>5090490.0640000002</v>
      </c>
      <c r="I236" s="44">
        <v>133390.6018</v>
      </c>
      <c r="J236" s="44">
        <v>4294300.7912999997</v>
      </c>
      <c r="K236" s="44">
        <v>0</v>
      </c>
      <c r="L236" s="44">
        <f t="shared" si="95"/>
        <v>4294300.7912999997</v>
      </c>
      <c r="M236" s="44">
        <v>85587057.578899994</v>
      </c>
      <c r="N236" s="49">
        <f t="shared" si="92"/>
        <v>234576589.57779998</v>
      </c>
      <c r="O236" s="48"/>
      <c r="P236" s="152"/>
      <c r="Q236" s="52">
        <v>13</v>
      </c>
      <c r="R236" s="41" t="s">
        <v>116</v>
      </c>
      <c r="S236" s="44" t="s">
        <v>588</v>
      </c>
      <c r="T236" s="44">
        <v>116727666.3999</v>
      </c>
      <c r="U236" s="44">
        <f t="shared" si="101"/>
        <v>-2734288.17</v>
      </c>
      <c r="V236" s="54">
        <v>29936500.393800002</v>
      </c>
      <c r="W236" s="44">
        <v>5531357.9660999998</v>
      </c>
      <c r="X236" s="44">
        <v>136799.005</v>
      </c>
      <c r="Y236" s="44">
        <v>4404028.9738999996</v>
      </c>
      <c r="Z236" s="44">
        <v>0</v>
      </c>
      <c r="AA236" s="44">
        <f t="shared" si="102"/>
        <v>4404028.9738999996</v>
      </c>
      <c r="AB236" s="44">
        <v>87636056.008399993</v>
      </c>
      <c r="AC236" s="49">
        <f t="shared" si="93"/>
        <v>241638120.57709998</v>
      </c>
    </row>
    <row r="237" spans="1:29" ht="24.9" customHeight="1">
      <c r="A237" s="150"/>
      <c r="B237" s="152"/>
      <c r="C237" s="40">
        <v>10</v>
      </c>
      <c r="D237" s="44" t="s">
        <v>589</v>
      </c>
      <c r="E237" s="44">
        <v>158094583.1954</v>
      </c>
      <c r="F237" s="44">
        <f>-3994653.4769</f>
        <v>-3994653.4769000001</v>
      </c>
      <c r="G237" s="44">
        <v>40545645.2447</v>
      </c>
      <c r="H237" s="44">
        <v>6310266.6880999999</v>
      </c>
      <c r="I237" s="44">
        <v>185278.96890000001</v>
      </c>
      <c r="J237" s="44">
        <v>5964765.2222999996</v>
      </c>
      <c r="K237" s="44">
        <v>0</v>
      </c>
      <c r="L237" s="44">
        <f t="shared" si="95"/>
        <v>5964765.2222999996</v>
      </c>
      <c r="M237" s="44">
        <v>106943706.3237</v>
      </c>
      <c r="N237" s="49">
        <f t="shared" si="92"/>
        <v>314049592.16619998</v>
      </c>
      <c r="O237" s="48"/>
      <c r="P237" s="152"/>
      <c r="Q237" s="52">
        <v>14</v>
      </c>
      <c r="R237" s="41" t="s">
        <v>116</v>
      </c>
      <c r="S237" s="44" t="s">
        <v>590</v>
      </c>
      <c r="T237" s="44">
        <v>101750372.9139</v>
      </c>
      <c r="U237" s="44">
        <f t="shared" si="101"/>
        <v>-2734288.17</v>
      </c>
      <c r="V237" s="54">
        <v>26095356.591600001</v>
      </c>
      <c r="W237" s="44">
        <v>5333482.3488999996</v>
      </c>
      <c r="X237" s="44">
        <v>119246.36380000001</v>
      </c>
      <c r="Y237" s="44">
        <v>3838949.2760000001</v>
      </c>
      <c r="Z237" s="44">
        <v>0</v>
      </c>
      <c r="AA237" s="44">
        <f t="shared" si="102"/>
        <v>3838949.2760000001</v>
      </c>
      <c r="AB237" s="44">
        <v>84171519.987599999</v>
      </c>
      <c r="AC237" s="49">
        <f t="shared" si="93"/>
        <v>218574639.3118</v>
      </c>
    </row>
    <row r="238" spans="1:29" ht="24.9" customHeight="1">
      <c r="A238" s="150"/>
      <c r="B238" s="152"/>
      <c r="C238" s="40">
        <v>11</v>
      </c>
      <c r="D238" s="44" t="s">
        <v>591</v>
      </c>
      <c r="E238" s="44">
        <v>122647416.88429999</v>
      </c>
      <c r="F238" s="44">
        <f>-3629547.6639</f>
        <v>-3629547.6639</v>
      </c>
      <c r="G238" s="44">
        <v>31454706.129999999</v>
      </c>
      <c r="H238" s="44">
        <v>5389168.4104000004</v>
      </c>
      <c r="I238" s="44">
        <v>143736.6574</v>
      </c>
      <c r="J238" s="44">
        <v>4627375.7900999999</v>
      </c>
      <c r="K238" s="44">
        <v>0</v>
      </c>
      <c r="L238" s="44">
        <f t="shared" si="95"/>
        <v>4627375.7900999999</v>
      </c>
      <c r="M238" s="44">
        <v>90816513.8618</v>
      </c>
      <c r="N238" s="49">
        <f t="shared" si="92"/>
        <v>251449370.07010001</v>
      </c>
      <c r="O238" s="48"/>
      <c r="P238" s="152"/>
      <c r="Q238" s="52">
        <v>15</v>
      </c>
      <c r="R238" s="41" t="s">
        <v>116</v>
      </c>
      <c r="S238" s="44" t="s">
        <v>592</v>
      </c>
      <c r="T238" s="44">
        <v>79957605.807799995</v>
      </c>
      <c r="U238" s="44">
        <f t="shared" si="101"/>
        <v>-2734288.17</v>
      </c>
      <c r="V238" s="54">
        <v>20506285.883900002</v>
      </c>
      <c r="W238" s="44">
        <v>4274034.9934999999</v>
      </c>
      <c r="X238" s="44">
        <v>93706.327300000004</v>
      </c>
      <c r="Y238" s="44">
        <v>3016727.9405</v>
      </c>
      <c r="Z238" s="44">
        <v>0</v>
      </c>
      <c r="AA238" s="44">
        <f t="shared" si="102"/>
        <v>3016727.9405</v>
      </c>
      <c r="AB238" s="44">
        <v>65622021.179499999</v>
      </c>
      <c r="AC238" s="49">
        <f t="shared" si="93"/>
        <v>170736093.96249998</v>
      </c>
    </row>
    <row r="239" spans="1:29" ht="24.9" customHeight="1">
      <c r="A239" s="150"/>
      <c r="B239" s="152"/>
      <c r="C239" s="40">
        <v>12</v>
      </c>
      <c r="D239" s="44" t="s">
        <v>593</v>
      </c>
      <c r="E239" s="44">
        <v>135332003.34040001</v>
      </c>
      <c r="F239" s="44">
        <f>-3760198.9044</f>
        <v>-3760198.9043999999</v>
      </c>
      <c r="G239" s="44">
        <v>34707852.013499998</v>
      </c>
      <c r="H239" s="44">
        <v>5903487.6287000002</v>
      </c>
      <c r="I239" s="44">
        <v>158602.3603</v>
      </c>
      <c r="J239" s="44">
        <v>5105953.7313999999</v>
      </c>
      <c r="K239" s="44">
        <v>0</v>
      </c>
      <c r="L239" s="44">
        <f t="shared" si="95"/>
        <v>5105953.7313999999</v>
      </c>
      <c r="M239" s="44">
        <v>99821551.892199993</v>
      </c>
      <c r="N239" s="49">
        <f t="shared" si="92"/>
        <v>277269252.06209999</v>
      </c>
      <c r="O239" s="48"/>
      <c r="P239" s="152"/>
      <c r="Q239" s="52">
        <v>16</v>
      </c>
      <c r="R239" s="41" t="s">
        <v>116</v>
      </c>
      <c r="S239" s="44" t="s">
        <v>338</v>
      </c>
      <c r="T239" s="44">
        <v>103032942.43629999</v>
      </c>
      <c r="U239" s="44">
        <f t="shared" si="101"/>
        <v>-2734288.17</v>
      </c>
      <c r="V239" s="54">
        <v>26424290.118500002</v>
      </c>
      <c r="W239" s="44">
        <v>4917486.4856000002</v>
      </c>
      <c r="X239" s="44">
        <v>120749.47139999999</v>
      </c>
      <c r="Y239" s="44">
        <v>3887339.4608</v>
      </c>
      <c r="Z239" s="44">
        <v>0</v>
      </c>
      <c r="AA239" s="44">
        <f t="shared" si="102"/>
        <v>3887339.4608</v>
      </c>
      <c r="AB239" s="44">
        <v>76887991.711199999</v>
      </c>
      <c r="AC239" s="49">
        <f t="shared" si="93"/>
        <v>212536511.51379997</v>
      </c>
    </row>
    <row r="240" spans="1:29" ht="24.9" customHeight="1">
      <c r="A240" s="150"/>
      <c r="B240" s="153"/>
      <c r="C240" s="40">
        <v>13</v>
      </c>
      <c r="D240" s="44" t="s">
        <v>594</v>
      </c>
      <c r="E240" s="44">
        <v>148222122.88159999</v>
      </c>
      <c r="F240" s="44">
        <f>-3892967.1357</f>
        <v>-3892967.1357</v>
      </c>
      <c r="G240" s="44">
        <v>38013709.832999997</v>
      </c>
      <c r="H240" s="44">
        <v>6339976.0582999997</v>
      </c>
      <c r="I240" s="44">
        <v>173708.93770000001</v>
      </c>
      <c r="J240" s="44">
        <v>5592286.2494999999</v>
      </c>
      <c r="K240" s="44">
        <v>0</v>
      </c>
      <c r="L240" s="44">
        <f t="shared" si="95"/>
        <v>5592286.2494999999</v>
      </c>
      <c r="M240" s="44">
        <v>107463877.4543</v>
      </c>
      <c r="N240" s="49">
        <f t="shared" si="92"/>
        <v>301912714.27869999</v>
      </c>
      <c r="O240" s="48"/>
      <c r="P240" s="152"/>
      <c r="Q240" s="52">
        <v>17</v>
      </c>
      <c r="R240" s="41" t="s">
        <v>116</v>
      </c>
      <c r="S240" s="44" t="s">
        <v>595</v>
      </c>
      <c r="T240" s="44">
        <v>90837625.945500001</v>
      </c>
      <c r="U240" s="44">
        <f t="shared" si="101"/>
        <v>-2734288.17</v>
      </c>
      <c r="V240" s="54">
        <v>23296624.6028</v>
      </c>
      <c r="W240" s="44">
        <v>4543435.1650999999</v>
      </c>
      <c r="X240" s="44">
        <v>106457.1684</v>
      </c>
      <c r="Y240" s="44">
        <v>3427221.2316000001</v>
      </c>
      <c r="Z240" s="44">
        <v>0</v>
      </c>
      <c r="AA240" s="44">
        <f t="shared" si="102"/>
        <v>3427221.2316000001</v>
      </c>
      <c r="AB240" s="44">
        <v>70338855.985300004</v>
      </c>
      <c r="AC240" s="49">
        <f t="shared" si="93"/>
        <v>189815931.9287</v>
      </c>
    </row>
    <row r="241" spans="1:29" ht="24.9" customHeight="1">
      <c r="A241" s="40"/>
      <c r="B241" s="144" t="s">
        <v>596</v>
      </c>
      <c r="C241" s="145"/>
      <c r="D241" s="45"/>
      <c r="E241" s="45">
        <f>SUM(E228:E240)</f>
        <v>1672534951.0374999</v>
      </c>
      <c r="F241" s="45">
        <f t="shared" ref="F241:N241" si="104">SUM(F228:F240)</f>
        <v>-47988740.505800001</v>
      </c>
      <c r="G241" s="45">
        <f t="shared" si="104"/>
        <v>428945808.3466</v>
      </c>
      <c r="H241" s="45">
        <f t="shared" si="104"/>
        <v>72661055.350700006</v>
      </c>
      <c r="I241" s="45">
        <f t="shared" si="104"/>
        <v>1960127.5702</v>
      </c>
      <c r="J241" s="45">
        <f t="shared" si="104"/>
        <v>63103226.6087</v>
      </c>
      <c r="K241" s="45">
        <f t="shared" si="104"/>
        <v>0</v>
      </c>
      <c r="L241" s="45">
        <f t="shared" si="104"/>
        <v>63103226.6087</v>
      </c>
      <c r="M241" s="45">
        <f t="shared" si="104"/>
        <v>1226169856.0353997</v>
      </c>
      <c r="N241" s="50">
        <f t="shared" si="104"/>
        <v>3417386284.4432998</v>
      </c>
      <c r="O241" s="48"/>
      <c r="P241" s="152"/>
      <c r="Q241" s="52">
        <v>18</v>
      </c>
      <c r="R241" s="41" t="s">
        <v>116</v>
      </c>
      <c r="S241" s="44" t="s">
        <v>597</v>
      </c>
      <c r="T241" s="44">
        <v>94699208.463499993</v>
      </c>
      <c r="U241" s="44">
        <f t="shared" si="101"/>
        <v>-2734288.17</v>
      </c>
      <c r="V241" s="54">
        <v>24286983.3596</v>
      </c>
      <c r="W241" s="44">
        <v>5023539.0201000003</v>
      </c>
      <c r="X241" s="44">
        <v>110982.7506</v>
      </c>
      <c r="Y241" s="44">
        <v>3572915.2371999999</v>
      </c>
      <c r="Z241" s="44">
        <v>0</v>
      </c>
      <c r="AA241" s="44">
        <f t="shared" si="102"/>
        <v>3572915.2371999999</v>
      </c>
      <c r="AB241" s="44">
        <v>78744829.005400002</v>
      </c>
      <c r="AC241" s="49">
        <f t="shared" si="93"/>
        <v>203704169.66639999</v>
      </c>
    </row>
    <row r="242" spans="1:29" ht="24.9" customHeight="1">
      <c r="A242" s="150">
        <v>12</v>
      </c>
      <c r="B242" s="151" t="s">
        <v>598</v>
      </c>
      <c r="C242" s="40">
        <v>1</v>
      </c>
      <c r="D242" s="44" t="s">
        <v>599</v>
      </c>
      <c r="E242" s="44">
        <v>153886064.6056</v>
      </c>
      <c r="F242" s="44">
        <v>0</v>
      </c>
      <c r="G242" s="44">
        <v>39466309.708300002</v>
      </c>
      <c r="H242" s="44">
        <v>8492153.5479000006</v>
      </c>
      <c r="I242" s="44">
        <v>180346.79500000001</v>
      </c>
      <c r="J242" s="44">
        <v>5805981.6332</v>
      </c>
      <c r="K242" s="44">
        <f t="shared" ref="K242:K259" si="105">J242/2</f>
        <v>2902990.8166</v>
      </c>
      <c r="L242" s="44">
        <f t="shared" ref="L242:L305" si="106">J242-K242</f>
        <v>2902990.8166</v>
      </c>
      <c r="M242" s="44">
        <v>117341433.93080001</v>
      </c>
      <c r="N242" s="49">
        <f t="shared" si="92"/>
        <v>322269299.40419996</v>
      </c>
      <c r="O242" s="48"/>
      <c r="P242" s="152"/>
      <c r="Q242" s="52">
        <v>19</v>
      </c>
      <c r="R242" s="41" t="s">
        <v>116</v>
      </c>
      <c r="S242" s="44" t="s">
        <v>600</v>
      </c>
      <c r="T242" s="44">
        <v>100352219.9904</v>
      </c>
      <c r="U242" s="44">
        <f t="shared" si="101"/>
        <v>-2734288.17</v>
      </c>
      <c r="V242" s="54">
        <v>25736780.0275</v>
      </c>
      <c r="W242" s="44">
        <v>4990865.1807000004</v>
      </c>
      <c r="X242" s="44">
        <v>117607.79829999999</v>
      </c>
      <c r="Y242" s="44">
        <v>3786198.2344</v>
      </c>
      <c r="Z242" s="44">
        <v>0</v>
      </c>
      <c r="AA242" s="44">
        <f t="shared" si="102"/>
        <v>3786198.2344</v>
      </c>
      <c r="AB242" s="44">
        <v>78172754.006600007</v>
      </c>
      <c r="AC242" s="49">
        <f t="shared" si="93"/>
        <v>210422137.0679</v>
      </c>
    </row>
    <row r="243" spans="1:29" ht="24.9" customHeight="1">
      <c r="A243" s="150"/>
      <c r="B243" s="152"/>
      <c r="C243" s="40">
        <v>2</v>
      </c>
      <c r="D243" s="44" t="s">
        <v>601</v>
      </c>
      <c r="E243" s="44">
        <v>146158276.00839999</v>
      </c>
      <c r="F243" s="44">
        <v>0</v>
      </c>
      <c r="G243" s="44">
        <v>37484406.415600002</v>
      </c>
      <c r="H243" s="44">
        <v>9330710.2260999996</v>
      </c>
      <c r="I243" s="44">
        <v>171290.212</v>
      </c>
      <c r="J243" s="44">
        <v>5514419.1791000003</v>
      </c>
      <c r="K243" s="44">
        <f t="shared" si="105"/>
        <v>2757209.5895500001</v>
      </c>
      <c r="L243" s="44">
        <f t="shared" si="106"/>
        <v>2757209.5895500001</v>
      </c>
      <c r="M243" s="44">
        <v>132023433.95909999</v>
      </c>
      <c r="N243" s="49">
        <f t="shared" si="92"/>
        <v>327925326.41074997</v>
      </c>
      <c r="O243" s="48"/>
      <c r="P243" s="152"/>
      <c r="Q243" s="52">
        <v>20</v>
      </c>
      <c r="R243" s="41" t="s">
        <v>116</v>
      </c>
      <c r="S243" s="44" t="s">
        <v>346</v>
      </c>
      <c r="T243" s="44">
        <v>99313351.338699996</v>
      </c>
      <c r="U243" s="44">
        <f t="shared" si="101"/>
        <v>-2734288.17</v>
      </c>
      <c r="V243" s="54">
        <v>25470347.117899999</v>
      </c>
      <c r="W243" s="44">
        <v>5162718.1491</v>
      </c>
      <c r="X243" s="44">
        <v>116390.296</v>
      </c>
      <c r="Y243" s="44">
        <v>3747002.6625999999</v>
      </c>
      <c r="Z243" s="44">
        <v>0</v>
      </c>
      <c r="AA243" s="44">
        <f t="shared" si="102"/>
        <v>3747002.6625999999</v>
      </c>
      <c r="AB243" s="44">
        <v>81181668.434699997</v>
      </c>
      <c r="AC243" s="49">
        <f t="shared" si="93"/>
        <v>212257189.829</v>
      </c>
    </row>
    <row r="244" spans="1:29" ht="24.9" customHeight="1">
      <c r="A244" s="150"/>
      <c r="B244" s="152"/>
      <c r="C244" s="40">
        <v>3</v>
      </c>
      <c r="D244" s="44" t="s">
        <v>602</v>
      </c>
      <c r="E244" s="44">
        <v>96715608.261700004</v>
      </c>
      <c r="F244" s="44">
        <v>0</v>
      </c>
      <c r="G244" s="44">
        <v>24804118.287500001</v>
      </c>
      <c r="H244" s="44">
        <v>6801867.1688999999</v>
      </c>
      <c r="I244" s="44">
        <v>113345.8707</v>
      </c>
      <c r="J244" s="44">
        <v>3648992.1724999999</v>
      </c>
      <c r="K244" s="44">
        <f t="shared" si="105"/>
        <v>1824496.0862499999</v>
      </c>
      <c r="L244" s="44">
        <f t="shared" si="106"/>
        <v>1824496.0862499999</v>
      </c>
      <c r="M244" s="44">
        <v>87746791.957599998</v>
      </c>
      <c r="N244" s="49">
        <f t="shared" si="92"/>
        <v>218006227.63265002</v>
      </c>
      <c r="O244" s="48"/>
      <c r="P244" s="152"/>
      <c r="Q244" s="52">
        <v>21</v>
      </c>
      <c r="R244" s="41" t="s">
        <v>116</v>
      </c>
      <c r="S244" s="44" t="s">
        <v>603</v>
      </c>
      <c r="T244" s="44">
        <v>107453303.2234</v>
      </c>
      <c r="U244" s="44">
        <f t="shared" si="101"/>
        <v>-2734288.17</v>
      </c>
      <c r="V244" s="54">
        <v>27557955.654199999</v>
      </c>
      <c r="W244" s="44">
        <v>5422535.0005999999</v>
      </c>
      <c r="X244" s="44">
        <v>125929.91379999999</v>
      </c>
      <c r="Y244" s="44">
        <v>4054115.6636999999</v>
      </c>
      <c r="Z244" s="44">
        <v>0</v>
      </c>
      <c r="AA244" s="44">
        <f t="shared" si="102"/>
        <v>4054115.6636999999</v>
      </c>
      <c r="AB244" s="44">
        <v>85730712.189999998</v>
      </c>
      <c r="AC244" s="49">
        <f t="shared" si="93"/>
        <v>227610263.47570002</v>
      </c>
    </row>
    <row r="245" spans="1:29" ht="24.9" customHeight="1">
      <c r="A245" s="150"/>
      <c r="B245" s="152"/>
      <c r="C245" s="40">
        <v>4</v>
      </c>
      <c r="D245" s="44" t="s">
        <v>604</v>
      </c>
      <c r="E245" s="44">
        <v>99571568.278099999</v>
      </c>
      <c r="F245" s="44">
        <v>0</v>
      </c>
      <c r="G245" s="44">
        <v>25536570.591200002</v>
      </c>
      <c r="H245" s="44">
        <v>6953173.6716</v>
      </c>
      <c r="I245" s="44">
        <v>116692.9134</v>
      </c>
      <c r="J245" s="44">
        <v>3756744.9534</v>
      </c>
      <c r="K245" s="44">
        <f t="shared" si="105"/>
        <v>1878372.4767</v>
      </c>
      <c r="L245" s="44">
        <f t="shared" si="106"/>
        <v>1878372.4767</v>
      </c>
      <c r="M245" s="44">
        <v>90395965.393399999</v>
      </c>
      <c r="N245" s="49">
        <f t="shared" si="92"/>
        <v>224452343.32440001</v>
      </c>
      <c r="O245" s="48"/>
      <c r="P245" s="152"/>
      <c r="Q245" s="52">
        <v>22</v>
      </c>
      <c r="R245" s="41" t="s">
        <v>116</v>
      </c>
      <c r="S245" s="44" t="s">
        <v>605</v>
      </c>
      <c r="T245" s="44">
        <v>97531694.331599995</v>
      </c>
      <c r="U245" s="44">
        <f t="shared" si="101"/>
        <v>-2734288.17</v>
      </c>
      <c r="V245" s="54">
        <v>25013415.377999999</v>
      </c>
      <c r="W245" s="44">
        <v>4986790.3832</v>
      </c>
      <c r="X245" s="44">
        <v>114302.2828</v>
      </c>
      <c r="Y245" s="44">
        <v>3679782.3596999999</v>
      </c>
      <c r="Z245" s="44">
        <v>0</v>
      </c>
      <c r="AA245" s="44">
        <f t="shared" si="102"/>
        <v>3679782.3596999999</v>
      </c>
      <c r="AB245" s="44">
        <v>78101409.780399993</v>
      </c>
      <c r="AC245" s="49">
        <f t="shared" si="93"/>
        <v>206693106.34569997</v>
      </c>
    </row>
    <row r="246" spans="1:29" ht="24.9" customHeight="1">
      <c r="A246" s="150"/>
      <c r="B246" s="152"/>
      <c r="C246" s="40">
        <v>5</v>
      </c>
      <c r="D246" s="44" t="s">
        <v>606</v>
      </c>
      <c r="E246" s="44">
        <v>119221509.82529999</v>
      </c>
      <c r="F246" s="44">
        <v>0</v>
      </c>
      <c r="G246" s="44">
        <v>30576082.6538</v>
      </c>
      <c r="H246" s="44">
        <v>7474650.7352</v>
      </c>
      <c r="I246" s="44">
        <v>139721.66510000001</v>
      </c>
      <c r="J246" s="44">
        <v>4498119.4243999999</v>
      </c>
      <c r="K246" s="44">
        <f t="shared" si="105"/>
        <v>2249059.7122</v>
      </c>
      <c r="L246" s="44">
        <f t="shared" si="106"/>
        <v>2249059.7122</v>
      </c>
      <c r="M246" s="44">
        <v>99526327.673099995</v>
      </c>
      <c r="N246" s="49">
        <f t="shared" si="92"/>
        <v>259187352.26469997</v>
      </c>
      <c r="O246" s="48"/>
      <c r="P246" s="152"/>
      <c r="Q246" s="52">
        <v>23</v>
      </c>
      <c r="R246" s="41" t="s">
        <v>116</v>
      </c>
      <c r="S246" s="44" t="s">
        <v>607</v>
      </c>
      <c r="T246" s="44">
        <v>119928904.8734</v>
      </c>
      <c r="U246" s="44">
        <f t="shared" si="101"/>
        <v>-2734288.17</v>
      </c>
      <c r="V246" s="54">
        <v>30757504.357799999</v>
      </c>
      <c r="W246" s="44">
        <v>5937576.4714000002</v>
      </c>
      <c r="X246" s="44">
        <v>140550.69690000001</v>
      </c>
      <c r="Y246" s="44">
        <v>4524808.7977999998</v>
      </c>
      <c r="Z246" s="44">
        <v>0</v>
      </c>
      <c r="AA246" s="44">
        <f t="shared" si="102"/>
        <v>4524808.7977999998</v>
      </c>
      <c r="AB246" s="44">
        <v>94748395.890200004</v>
      </c>
      <c r="AC246" s="49">
        <f t="shared" si="93"/>
        <v>253303452.91750002</v>
      </c>
    </row>
    <row r="247" spans="1:29" ht="24.9" customHeight="1">
      <c r="A247" s="150"/>
      <c r="B247" s="152"/>
      <c r="C247" s="40">
        <v>6</v>
      </c>
      <c r="D247" s="44" t="s">
        <v>608</v>
      </c>
      <c r="E247" s="44">
        <v>101333973.244</v>
      </c>
      <c r="F247" s="44">
        <v>0</v>
      </c>
      <c r="G247" s="44">
        <v>25988564.8662</v>
      </c>
      <c r="H247" s="44">
        <v>7023199.8214999996</v>
      </c>
      <c r="I247" s="44">
        <v>118758.3642</v>
      </c>
      <c r="J247" s="44">
        <v>3823238.8942</v>
      </c>
      <c r="K247" s="44">
        <f t="shared" si="105"/>
        <v>1911619.4471</v>
      </c>
      <c r="L247" s="44">
        <f t="shared" si="106"/>
        <v>1911619.4471</v>
      </c>
      <c r="M247" s="44">
        <v>91622029.132300004</v>
      </c>
      <c r="N247" s="49">
        <f t="shared" si="92"/>
        <v>227998144.87529999</v>
      </c>
      <c r="O247" s="48"/>
      <c r="P247" s="152"/>
      <c r="Q247" s="52">
        <v>24</v>
      </c>
      <c r="R247" s="41" t="s">
        <v>116</v>
      </c>
      <c r="S247" s="44" t="s">
        <v>609</v>
      </c>
      <c r="T247" s="44">
        <v>99452664.063999996</v>
      </c>
      <c r="U247" s="44">
        <f t="shared" si="101"/>
        <v>-2734288.17</v>
      </c>
      <c r="V247" s="54">
        <v>25506075.8836</v>
      </c>
      <c r="W247" s="44">
        <v>5130529.4046999998</v>
      </c>
      <c r="X247" s="44">
        <v>116553.56359999999</v>
      </c>
      <c r="Y247" s="44">
        <v>3752258.8053000001</v>
      </c>
      <c r="Z247" s="44">
        <v>0</v>
      </c>
      <c r="AA247" s="44">
        <f t="shared" si="102"/>
        <v>3752258.8053000001</v>
      </c>
      <c r="AB247" s="44">
        <v>80618086.796100006</v>
      </c>
      <c r="AC247" s="49">
        <f t="shared" si="93"/>
        <v>211841880.34729999</v>
      </c>
    </row>
    <row r="248" spans="1:29" ht="24.9" customHeight="1">
      <c r="A248" s="150"/>
      <c r="B248" s="152"/>
      <c r="C248" s="40">
        <v>7</v>
      </c>
      <c r="D248" s="44" t="s">
        <v>610</v>
      </c>
      <c r="E248" s="44">
        <v>101427178.502</v>
      </c>
      <c r="F248" s="44">
        <v>0</v>
      </c>
      <c r="G248" s="44">
        <v>26012468.704399999</v>
      </c>
      <c r="H248" s="44">
        <v>6686145.0752999997</v>
      </c>
      <c r="I248" s="44">
        <v>118867.59600000001</v>
      </c>
      <c r="J248" s="44">
        <v>3826755.4441</v>
      </c>
      <c r="K248" s="44">
        <f t="shared" si="105"/>
        <v>1913377.72205</v>
      </c>
      <c r="L248" s="44">
        <f t="shared" si="106"/>
        <v>1913377.72205</v>
      </c>
      <c r="M248" s="44">
        <v>85720653.6822</v>
      </c>
      <c r="N248" s="49">
        <f t="shared" si="92"/>
        <v>221878691.28195</v>
      </c>
      <c r="O248" s="48"/>
      <c r="P248" s="152"/>
      <c r="Q248" s="52">
        <v>25</v>
      </c>
      <c r="R248" s="41" t="s">
        <v>116</v>
      </c>
      <c r="S248" s="44" t="s">
        <v>611</v>
      </c>
      <c r="T248" s="44">
        <v>131027647.35259999</v>
      </c>
      <c r="U248" s="44">
        <f t="shared" si="101"/>
        <v>-2734288.17</v>
      </c>
      <c r="V248" s="54">
        <v>33603937.588600002</v>
      </c>
      <c r="W248" s="44">
        <v>5320244.6469000001</v>
      </c>
      <c r="X248" s="44">
        <v>153557.86970000001</v>
      </c>
      <c r="Y248" s="44">
        <v>4943554.2844000002</v>
      </c>
      <c r="Z248" s="44">
        <v>0</v>
      </c>
      <c r="AA248" s="44">
        <f t="shared" si="102"/>
        <v>4943554.2844000002</v>
      </c>
      <c r="AB248" s="44">
        <v>83939745.623199999</v>
      </c>
      <c r="AC248" s="49">
        <f t="shared" si="93"/>
        <v>256254399.1954</v>
      </c>
    </row>
    <row r="249" spans="1:29" ht="24.9" customHeight="1">
      <c r="A249" s="150"/>
      <c r="B249" s="152"/>
      <c r="C249" s="40">
        <v>8</v>
      </c>
      <c r="D249" s="44" t="s">
        <v>612</v>
      </c>
      <c r="E249" s="44">
        <v>117663982.83660001</v>
      </c>
      <c r="F249" s="44">
        <v>0</v>
      </c>
      <c r="G249" s="44">
        <v>30176632.302900001</v>
      </c>
      <c r="H249" s="44">
        <v>7240457.6766999997</v>
      </c>
      <c r="I249" s="44">
        <v>137896.32120000001</v>
      </c>
      <c r="J249" s="44">
        <v>4439355.3437999999</v>
      </c>
      <c r="K249" s="44">
        <f t="shared" si="105"/>
        <v>2219677.6719</v>
      </c>
      <c r="L249" s="44">
        <f t="shared" si="106"/>
        <v>2219677.6719</v>
      </c>
      <c r="M249" s="44">
        <v>95425922.080799997</v>
      </c>
      <c r="N249" s="49">
        <f t="shared" si="92"/>
        <v>252864568.89010003</v>
      </c>
      <c r="O249" s="48"/>
      <c r="P249" s="152"/>
      <c r="Q249" s="52">
        <v>26</v>
      </c>
      <c r="R249" s="41" t="s">
        <v>116</v>
      </c>
      <c r="S249" s="44" t="s">
        <v>613</v>
      </c>
      <c r="T249" s="44">
        <v>89685369.500100002</v>
      </c>
      <c r="U249" s="44">
        <f t="shared" si="101"/>
        <v>-2734288.17</v>
      </c>
      <c r="V249" s="54">
        <v>23001111.751600001</v>
      </c>
      <c r="W249" s="44">
        <v>4700217.8505999995</v>
      </c>
      <c r="X249" s="44">
        <v>105106.78140000001</v>
      </c>
      <c r="Y249" s="44">
        <v>3383747.6409</v>
      </c>
      <c r="Z249" s="44">
        <v>0</v>
      </c>
      <c r="AA249" s="44">
        <f t="shared" si="102"/>
        <v>3383747.6409</v>
      </c>
      <c r="AB249" s="44">
        <v>73083910.021300003</v>
      </c>
      <c r="AC249" s="49">
        <f t="shared" si="93"/>
        <v>191225175.3759</v>
      </c>
    </row>
    <row r="250" spans="1:29" ht="24.9" customHeight="1">
      <c r="A250" s="150"/>
      <c r="B250" s="152"/>
      <c r="C250" s="40">
        <v>9</v>
      </c>
      <c r="D250" s="44" t="s">
        <v>614</v>
      </c>
      <c r="E250" s="44">
        <v>129503655.3395</v>
      </c>
      <c r="F250" s="44">
        <v>0</v>
      </c>
      <c r="G250" s="44">
        <v>33213087.7678</v>
      </c>
      <c r="H250" s="44">
        <v>7796840.0164999999</v>
      </c>
      <c r="I250" s="44">
        <v>151771.82699999999</v>
      </c>
      <c r="J250" s="44">
        <v>4886055.4479999999</v>
      </c>
      <c r="K250" s="44">
        <f t="shared" si="105"/>
        <v>2443027.7239999999</v>
      </c>
      <c r="L250" s="44">
        <f t="shared" si="106"/>
        <v>2443027.7239999999</v>
      </c>
      <c r="M250" s="44">
        <v>105167428.81659999</v>
      </c>
      <c r="N250" s="49">
        <f t="shared" si="92"/>
        <v>278275811.4914</v>
      </c>
      <c r="O250" s="48"/>
      <c r="P250" s="152"/>
      <c r="Q250" s="52">
        <v>27</v>
      </c>
      <c r="R250" s="41" t="s">
        <v>116</v>
      </c>
      <c r="S250" s="44" t="s">
        <v>615</v>
      </c>
      <c r="T250" s="44">
        <v>108478730.6849</v>
      </c>
      <c r="U250" s="44">
        <f t="shared" si="101"/>
        <v>-2734288.17</v>
      </c>
      <c r="V250" s="54">
        <v>27820941.3759</v>
      </c>
      <c r="W250" s="44">
        <v>5294922.6908999998</v>
      </c>
      <c r="X250" s="44">
        <v>127131.6636</v>
      </c>
      <c r="Y250" s="44">
        <v>4092804.1116999998</v>
      </c>
      <c r="Z250" s="44">
        <v>0</v>
      </c>
      <c r="AA250" s="44">
        <f t="shared" si="102"/>
        <v>4092804.1116999998</v>
      </c>
      <c r="AB250" s="44">
        <v>83496392.217600003</v>
      </c>
      <c r="AC250" s="49">
        <f t="shared" si="93"/>
        <v>226576634.57459998</v>
      </c>
    </row>
    <row r="251" spans="1:29" ht="24.9" customHeight="1">
      <c r="A251" s="150"/>
      <c r="B251" s="152"/>
      <c r="C251" s="40">
        <v>10</v>
      </c>
      <c r="D251" s="44" t="s">
        <v>616</v>
      </c>
      <c r="E251" s="44">
        <v>94232913.197600007</v>
      </c>
      <c r="F251" s="44">
        <v>0</v>
      </c>
      <c r="G251" s="44">
        <v>24167395.186099999</v>
      </c>
      <c r="H251" s="44">
        <v>6417337.7976000002</v>
      </c>
      <c r="I251" s="44">
        <v>110436.2758</v>
      </c>
      <c r="J251" s="44">
        <v>3555322.3398000002</v>
      </c>
      <c r="K251" s="44">
        <f t="shared" si="105"/>
        <v>1777661.1699000001</v>
      </c>
      <c r="L251" s="44">
        <f t="shared" si="106"/>
        <v>1777661.1699000001</v>
      </c>
      <c r="M251" s="44">
        <v>81014199.650099993</v>
      </c>
      <c r="N251" s="49">
        <f t="shared" si="92"/>
        <v>207719943.27710003</v>
      </c>
      <c r="O251" s="48"/>
      <c r="P251" s="152"/>
      <c r="Q251" s="52">
        <v>28</v>
      </c>
      <c r="R251" s="41" t="s">
        <v>116</v>
      </c>
      <c r="S251" s="44" t="s">
        <v>617</v>
      </c>
      <c r="T251" s="44">
        <v>108826551.99429999</v>
      </c>
      <c r="U251" s="44">
        <f t="shared" si="101"/>
        <v>-2734288.17</v>
      </c>
      <c r="V251" s="54">
        <v>27910145.187600002</v>
      </c>
      <c r="W251" s="44">
        <v>5476628.4767000005</v>
      </c>
      <c r="X251" s="44">
        <v>127539.2928</v>
      </c>
      <c r="Y251" s="44">
        <v>4105927.0942000002</v>
      </c>
      <c r="Z251" s="44">
        <v>0</v>
      </c>
      <c r="AA251" s="44">
        <f t="shared" si="102"/>
        <v>4105927.0942000002</v>
      </c>
      <c r="AB251" s="44">
        <v>86677816.229699999</v>
      </c>
      <c r="AC251" s="49">
        <f t="shared" si="93"/>
        <v>230390320.10529998</v>
      </c>
    </row>
    <row r="252" spans="1:29" ht="24.9" customHeight="1">
      <c r="A252" s="150"/>
      <c r="B252" s="152"/>
      <c r="C252" s="40">
        <v>11</v>
      </c>
      <c r="D252" s="44" t="s">
        <v>618</v>
      </c>
      <c r="E252" s="44">
        <v>161693169.8847</v>
      </c>
      <c r="F252" s="44">
        <v>0</v>
      </c>
      <c r="G252" s="44">
        <v>41468554.912600003</v>
      </c>
      <c r="H252" s="44">
        <v>9667118.1790999994</v>
      </c>
      <c r="I252" s="44">
        <v>189496.33309999999</v>
      </c>
      <c r="J252" s="44">
        <v>6100536.6338999998</v>
      </c>
      <c r="K252" s="44">
        <f t="shared" si="105"/>
        <v>3050268.3169499999</v>
      </c>
      <c r="L252" s="44">
        <f t="shared" si="106"/>
        <v>3050268.3169499999</v>
      </c>
      <c r="M252" s="44">
        <v>137913484.9289</v>
      </c>
      <c r="N252" s="49">
        <f t="shared" si="92"/>
        <v>353982092.55535001</v>
      </c>
      <c r="O252" s="48"/>
      <c r="P252" s="152"/>
      <c r="Q252" s="52">
        <v>29</v>
      </c>
      <c r="R252" s="41" t="s">
        <v>116</v>
      </c>
      <c r="S252" s="44" t="s">
        <v>619</v>
      </c>
      <c r="T252" s="44">
        <v>95900742.7949</v>
      </c>
      <c r="U252" s="44">
        <f t="shared" si="101"/>
        <v>-2734288.17</v>
      </c>
      <c r="V252" s="54">
        <v>24595134.238299999</v>
      </c>
      <c r="W252" s="44">
        <v>4985712.3943999996</v>
      </c>
      <c r="X252" s="44">
        <v>112390.88890000001</v>
      </c>
      <c r="Y252" s="44">
        <v>3618248.0377000002</v>
      </c>
      <c r="Z252" s="44">
        <v>0</v>
      </c>
      <c r="AA252" s="44">
        <f t="shared" si="102"/>
        <v>3618248.0377000002</v>
      </c>
      <c r="AB252" s="44">
        <v>78082535.646500006</v>
      </c>
      <c r="AC252" s="49">
        <f t="shared" si="93"/>
        <v>204560475.83069998</v>
      </c>
    </row>
    <row r="253" spans="1:29" ht="24.9" customHeight="1">
      <c r="A253" s="150"/>
      <c r="B253" s="152"/>
      <c r="C253" s="40">
        <v>12</v>
      </c>
      <c r="D253" s="44" t="s">
        <v>620</v>
      </c>
      <c r="E253" s="44">
        <v>166407996.11700001</v>
      </c>
      <c r="F253" s="44">
        <v>0</v>
      </c>
      <c r="G253" s="44">
        <v>42677740.375699997</v>
      </c>
      <c r="H253" s="44">
        <v>9705548.4784999993</v>
      </c>
      <c r="I253" s="44">
        <v>195021.8744</v>
      </c>
      <c r="J253" s="44">
        <v>6278422.7510000002</v>
      </c>
      <c r="K253" s="44">
        <f t="shared" si="105"/>
        <v>3139211.3755000001</v>
      </c>
      <c r="L253" s="44">
        <f t="shared" si="106"/>
        <v>3139211.3755000001</v>
      </c>
      <c r="M253" s="44">
        <v>138586347.8028</v>
      </c>
      <c r="N253" s="49">
        <f t="shared" si="92"/>
        <v>360711866.02390003</v>
      </c>
      <c r="O253" s="48"/>
      <c r="P253" s="153"/>
      <c r="Q253" s="52">
        <v>30</v>
      </c>
      <c r="R253" s="41" t="s">
        <v>116</v>
      </c>
      <c r="S253" s="44" t="s">
        <v>621</v>
      </c>
      <c r="T253" s="44">
        <v>106696756.6751</v>
      </c>
      <c r="U253" s="44">
        <f t="shared" si="101"/>
        <v>-2734288.17</v>
      </c>
      <c r="V253" s="54">
        <v>27363928.336199999</v>
      </c>
      <c r="W253" s="44">
        <v>5563697.6289999997</v>
      </c>
      <c r="X253" s="44">
        <v>125043.2789</v>
      </c>
      <c r="Y253" s="44">
        <v>4025571.8487999998</v>
      </c>
      <c r="Z253" s="44">
        <v>0</v>
      </c>
      <c r="AA253" s="44">
        <f t="shared" si="102"/>
        <v>4025571.8487999998</v>
      </c>
      <c r="AB253" s="44">
        <v>88202280.025700003</v>
      </c>
      <c r="AC253" s="49">
        <f t="shared" si="93"/>
        <v>229242989.62369999</v>
      </c>
    </row>
    <row r="254" spans="1:29" ht="24.9" customHeight="1">
      <c r="A254" s="150"/>
      <c r="B254" s="152"/>
      <c r="C254" s="40">
        <v>13</v>
      </c>
      <c r="D254" s="44" t="s">
        <v>622</v>
      </c>
      <c r="E254" s="44">
        <v>130431797.0642</v>
      </c>
      <c r="F254" s="44">
        <v>0</v>
      </c>
      <c r="G254" s="44">
        <v>33451123.1536</v>
      </c>
      <c r="H254" s="44">
        <v>7636305.9299999997</v>
      </c>
      <c r="I254" s="44">
        <v>152859.56280000001</v>
      </c>
      <c r="J254" s="44">
        <v>4921073.3934000004</v>
      </c>
      <c r="K254" s="44">
        <f t="shared" si="105"/>
        <v>2460536.6967000002</v>
      </c>
      <c r="L254" s="44">
        <f t="shared" si="106"/>
        <v>2460536.6967000002</v>
      </c>
      <c r="M254" s="44">
        <v>102356692.79449999</v>
      </c>
      <c r="N254" s="49">
        <f t="shared" si="92"/>
        <v>276489315.20179999</v>
      </c>
      <c r="O254" s="48"/>
      <c r="P254" s="40"/>
      <c r="Q254" s="145"/>
      <c r="R254" s="146"/>
      <c r="S254" s="45"/>
      <c r="T254" s="45">
        <f>T224+T225+T226+T227+T228+T229+T230+T231+T232+T233+T234+T235+T236+T237+T238+T239+T240+T241+T242+T243+T244+T245+T246+T247+T248+T249+T250+T251+T252+T253</f>
        <v>3040670684.8129001</v>
      </c>
      <c r="U254" s="45">
        <f t="shared" ref="U254:AB254" si="107">U224+U225+U226+U227+U228+U229+U230+U231+U232+U233+U234+U235+U236+U237+U238+U239+U240+U241+U242+U243+U244+U245+U246+U247+U248+U249+U250+U251+U252+U253</f>
        <v>-82028645.100000039</v>
      </c>
      <c r="V254" s="45">
        <f t="shared" si="107"/>
        <v>779824029.3900001</v>
      </c>
      <c r="W254" s="45">
        <f t="shared" si="107"/>
        <v>153141940.10910001</v>
      </c>
      <c r="X254" s="45">
        <f t="shared" si="107"/>
        <v>3563514.4350000001</v>
      </c>
      <c r="Y254" s="45">
        <f t="shared" si="107"/>
        <v>114721746.85869999</v>
      </c>
      <c r="Z254" s="45">
        <f t="shared" si="107"/>
        <v>0</v>
      </c>
      <c r="AA254" s="45">
        <f t="shared" si="107"/>
        <v>114721746.85869999</v>
      </c>
      <c r="AB254" s="45">
        <f t="shared" si="107"/>
        <v>2404991919.4417</v>
      </c>
      <c r="AC254" s="50">
        <f>SUM(AC224:AC253)</f>
        <v>6414885189.947401</v>
      </c>
    </row>
    <row r="255" spans="1:29" ht="24.9" customHeight="1">
      <c r="A255" s="150"/>
      <c r="B255" s="152"/>
      <c r="C255" s="40">
        <v>14</v>
      </c>
      <c r="D255" s="44" t="s">
        <v>623</v>
      </c>
      <c r="E255" s="44">
        <v>124389571.6499</v>
      </c>
      <c r="F255" s="44">
        <v>0</v>
      </c>
      <c r="G255" s="44">
        <v>31901506.947999999</v>
      </c>
      <c r="H255" s="44">
        <v>7325112.1342000002</v>
      </c>
      <c r="I255" s="44">
        <v>145778.37590000001</v>
      </c>
      <c r="J255" s="44">
        <v>4693105.7092000004</v>
      </c>
      <c r="K255" s="44">
        <f t="shared" si="105"/>
        <v>2346552.8546000002</v>
      </c>
      <c r="L255" s="44">
        <f t="shared" si="106"/>
        <v>2346552.8546000002</v>
      </c>
      <c r="M255" s="44">
        <v>96908107.8169</v>
      </c>
      <c r="N255" s="49">
        <f t="shared" si="92"/>
        <v>263016629.77950001</v>
      </c>
      <c r="O255" s="48"/>
      <c r="P255" s="151">
        <v>30</v>
      </c>
      <c r="Q255" s="52">
        <v>1</v>
      </c>
      <c r="R255" s="41" t="s">
        <v>117</v>
      </c>
      <c r="S255" s="44" t="s">
        <v>624</v>
      </c>
      <c r="T255" s="44">
        <v>105009892.0635</v>
      </c>
      <c r="U255" s="44">
        <f t="shared" ref="U255:U287" si="108">-2536017.62</f>
        <v>-2536017.62</v>
      </c>
      <c r="V255" s="44">
        <v>26931307.4789</v>
      </c>
      <c r="W255" s="44">
        <v>6079252.3235999998</v>
      </c>
      <c r="X255" s="44">
        <v>123066.35769999999</v>
      </c>
      <c r="Y255" s="44">
        <v>3961927.977</v>
      </c>
      <c r="Z255" s="44">
        <v>0</v>
      </c>
      <c r="AA255" s="44">
        <f t="shared" si="102"/>
        <v>3961927.977</v>
      </c>
      <c r="AB255" s="44">
        <v>111910537.94400001</v>
      </c>
      <c r="AC255" s="49">
        <f t="shared" si="93"/>
        <v>251479966.52469999</v>
      </c>
    </row>
    <row r="256" spans="1:29" ht="24.9" customHeight="1">
      <c r="A256" s="150"/>
      <c r="B256" s="152"/>
      <c r="C256" s="40">
        <v>15</v>
      </c>
      <c r="D256" s="44" t="s">
        <v>625</v>
      </c>
      <c r="E256" s="44">
        <v>135760982.66049999</v>
      </c>
      <c r="F256" s="44">
        <v>0</v>
      </c>
      <c r="G256" s="44">
        <v>34817869.972199999</v>
      </c>
      <c r="H256" s="44">
        <v>7125759.6723999996</v>
      </c>
      <c r="I256" s="44">
        <v>159105.10260000001</v>
      </c>
      <c r="J256" s="44">
        <v>5122138.7320999997</v>
      </c>
      <c r="K256" s="44">
        <f t="shared" si="105"/>
        <v>2561069.3660499998</v>
      </c>
      <c r="L256" s="44">
        <f t="shared" si="106"/>
        <v>2561069.3660499998</v>
      </c>
      <c r="M256" s="44">
        <v>93417714.232700005</v>
      </c>
      <c r="N256" s="49">
        <f t="shared" si="92"/>
        <v>273842501.00645</v>
      </c>
      <c r="O256" s="48"/>
      <c r="P256" s="152"/>
      <c r="Q256" s="52">
        <v>2</v>
      </c>
      <c r="R256" s="41" t="s">
        <v>117</v>
      </c>
      <c r="S256" s="44" t="s">
        <v>626</v>
      </c>
      <c r="T256" s="44">
        <v>121947811.1899</v>
      </c>
      <c r="U256" s="44">
        <f t="shared" si="108"/>
        <v>-2536017.62</v>
      </c>
      <c r="V256" s="44">
        <v>31275282.1186</v>
      </c>
      <c r="W256" s="44">
        <v>6911308.7296000002</v>
      </c>
      <c r="X256" s="44">
        <v>142916.75440000001</v>
      </c>
      <c r="Y256" s="44">
        <v>4600980.3019000003</v>
      </c>
      <c r="Z256" s="44">
        <v>0</v>
      </c>
      <c r="AA256" s="44">
        <f t="shared" si="102"/>
        <v>4600980.3019000003</v>
      </c>
      <c r="AB256" s="44">
        <v>126478726.9448</v>
      </c>
      <c r="AC256" s="49">
        <f t="shared" si="93"/>
        <v>288821008.4192</v>
      </c>
    </row>
    <row r="257" spans="1:29" ht="24.9" customHeight="1">
      <c r="A257" s="150"/>
      <c r="B257" s="152"/>
      <c r="C257" s="40">
        <v>16</v>
      </c>
      <c r="D257" s="44" t="s">
        <v>627</v>
      </c>
      <c r="E257" s="44">
        <v>119090583.93269999</v>
      </c>
      <c r="F257" s="44">
        <v>0</v>
      </c>
      <c r="G257" s="44">
        <v>30542504.8127</v>
      </c>
      <c r="H257" s="44">
        <v>7330890.1539000003</v>
      </c>
      <c r="I257" s="44">
        <v>139568.22649999999</v>
      </c>
      <c r="J257" s="44">
        <v>4493179.7092000004</v>
      </c>
      <c r="K257" s="44">
        <f t="shared" si="105"/>
        <v>2246589.8546000002</v>
      </c>
      <c r="L257" s="44">
        <f t="shared" si="106"/>
        <v>2246589.8546000002</v>
      </c>
      <c r="M257" s="44">
        <v>97009273.174700007</v>
      </c>
      <c r="N257" s="49">
        <f t="shared" si="92"/>
        <v>256359410.15509999</v>
      </c>
      <c r="O257" s="48"/>
      <c r="P257" s="152"/>
      <c r="Q257" s="52">
        <v>3</v>
      </c>
      <c r="R257" s="41" t="s">
        <v>117</v>
      </c>
      <c r="S257" s="44" t="s">
        <v>628</v>
      </c>
      <c r="T257" s="44">
        <v>121473345.09649999</v>
      </c>
      <c r="U257" s="44">
        <f t="shared" si="108"/>
        <v>-2536017.62</v>
      </c>
      <c r="V257" s="44">
        <v>31153598.418200001</v>
      </c>
      <c r="W257" s="44">
        <v>6462250.9508999996</v>
      </c>
      <c r="X257" s="44">
        <v>142360.70379999999</v>
      </c>
      <c r="Y257" s="44">
        <v>4583079.1265000002</v>
      </c>
      <c r="Z257" s="44">
        <v>0</v>
      </c>
      <c r="AA257" s="44">
        <f t="shared" si="102"/>
        <v>4583079.1265000002</v>
      </c>
      <c r="AB257" s="44">
        <v>118616328.9814</v>
      </c>
      <c r="AC257" s="49">
        <f t="shared" si="93"/>
        <v>279894945.6573</v>
      </c>
    </row>
    <row r="258" spans="1:29" ht="24.9" customHeight="1">
      <c r="A258" s="150"/>
      <c r="B258" s="152"/>
      <c r="C258" s="40">
        <v>17</v>
      </c>
      <c r="D258" s="44" t="s">
        <v>629</v>
      </c>
      <c r="E258" s="44">
        <v>97670449.794200003</v>
      </c>
      <c r="F258" s="44">
        <v>0</v>
      </c>
      <c r="G258" s="44">
        <v>25049001.225699998</v>
      </c>
      <c r="H258" s="44">
        <v>6716468.8991999999</v>
      </c>
      <c r="I258" s="44">
        <v>114464.8973</v>
      </c>
      <c r="J258" s="44">
        <v>3685017.4775</v>
      </c>
      <c r="K258" s="44">
        <f t="shared" si="105"/>
        <v>1842508.73875</v>
      </c>
      <c r="L258" s="44">
        <f t="shared" si="106"/>
        <v>1842508.73875</v>
      </c>
      <c r="M258" s="44">
        <v>86251583.069199994</v>
      </c>
      <c r="N258" s="49">
        <f t="shared" si="92"/>
        <v>217644476.62434998</v>
      </c>
      <c r="O258" s="48"/>
      <c r="P258" s="152"/>
      <c r="Q258" s="52">
        <v>4</v>
      </c>
      <c r="R258" s="41" t="s">
        <v>117</v>
      </c>
      <c r="S258" s="44" t="s">
        <v>630</v>
      </c>
      <c r="T258" s="44">
        <v>130144397.2668</v>
      </c>
      <c r="U258" s="44">
        <f t="shared" si="108"/>
        <v>-2536017.62</v>
      </c>
      <c r="V258" s="44">
        <v>33377415.313700002</v>
      </c>
      <c r="W258" s="44">
        <v>5827207.7712000003</v>
      </c>
      <c r="X258" s="44">
        <v>152522.74460000001</v>
      </c>
      <c r="Y258" s="44">
        <v>4910230.0597000001</v>
      </c>
      <c r="Z258" s="44">
        <v>0</v>
      </c>
      <c r="AA258" s="44">
        <f t="shared" si="102"/>
        <v>4910230.0597000001</v>
      </c>
      <c r="AB258" s="44">
        <v>107497576.69410001</v>
      </c>
      <c r="AC258" s="49">
        <f t="shared" si="93"/>
        <v>279373332.23010004</v>
      </c>
    </row>
    <row r="259" spans="1:29" ht="24.9" customHeight="1">
      <c r="A259" s="150"/>
      <c r="B259" s="153"/>
      <c r="C259" s="40">
        <v>18</v>
      </c>
      <c r="D259" s="44" t="s">
        <v>631</v>
      </c>
      <c r="E259" s="44">
        <v>121541021.168</v>
      </c>
      <c r="F259" s="44">
        <v>0</v>
      </c>
      <c r="G259" s="44">
        <v>31170954.9267</v>
      </c>
      <c r="H259" s="44">
        <v>6968987.7666999996</v>
      </c>
      <c r="I259" s="44">
        <v>142440.01680000001</v>
      </c>
      <c r="J259" s="44">
        <v>4585632.4833000004</v>
      </c>
      <c r="K259" s="44">
        <f t="shared" si="105"/>
        <v>2292816.2416500002</v>
      </c>
      <c r="L259" s="44">
        <f t="shared" si="106"/>
        <v>2292816.2416500002</v>
      </c>
      <c r="M259" s="44">
        <v>90672848.937900007</v>
      </c>
      <c r="N259" s="49">
        <f t="shared" si="92"/>
        <v>252789069.05774999</v>
      </c>
      <c r="O259" s="48"/>
      <c r="P259" s="152"/>
      <c r="Q259" s="52">
        <v>5</v>
      </c>
      <c r="R259" s="41" t="s">
        <v>117</v>
      </c>
      <c r="S259" s="44" t="s">
        <v>632</v>
      </c>
      <c r="T259" s="44">
        <v>132044546.5377</v>
      </c>
      <c r="U259" s="44">
        <f t="shared" si="108"/>
        <v>-2536017.62</v>
      </c>
      <c r="V259" s="44">
        <v>33864736.1105</v>
      </c>
      <c r="W259" s="44">
        <v>7668207.7589999996</v>
      </c>
      <c r="X259" s="44">
        <v>154749.6249</v>
      </c>
      <c r="Y259" s="44">
        <v>4981920.9681000002</v>
      </c>
      <c r="Z259" s="44">
        <v>0</v>
      </c>
      <c r="AA259" s="44">
        <f t="shared" si="102"/>
        <v>4981920.9681000002</v>
      </c>
      <c r="AB259" s="44">
        <v>139731011.3294</v>
      </c>
      <c r="AC259" s="49">
        <f t="shared" si="93"/>
        <v>315909154.70960003</v>
      </c>
    </row>
    <row r="260" spans="1:29" ht="24.9" customHeight="1">
      <c r="A260" s="40"/>
      <c r="B260" s="144" t="s">
        <v>598</v>
      </c>
      <c r="C260" s="145"/>
      <c r="D260" s="45"/>
      <c r="E260" s="45">
        <f>SUM(E242:E259)</f>
        <v>2216700302.3699999</v>
      </c>
      <c r="F260" s="45">
        <f t="shared" ref="F260:N260" si="109">SUM(F242:F259)</f>
        <v>0</v>
      </c>
      <c r="G260" s="45">
        <f t="shared" si="109"/>
        <v>568504892.81099987</v>
      </c>
      <c r="H260" s="45">
        <f t="shared" si="109"/>
        <v>136692726.9513</v>
      </c>
      <c r="I260" s="45">
        <f t="shared" si="109"/>
        <v>2597862.2297999994</v>
      </c>
      <c r="J260" s="45">
        <f t="shared" si="109"/>
        <v>83634091.722100005</v>
      </c>
      <c r="K260" s="45">
        <f t="shared" si="109"/>
        <v>41817045.861050002</v>
      </c>
      <c r="L260" s="45">
        <f t="shared" si="109"/>
        <v>41817045.861050002</v>
      </c>
      <c r="M260" s="45">
        <f t="shared" si="109"/>
        <v>1829100239.0336001</v>
      </c>
      <c r="N260" s="50">
        <f t="shared" si="109"/>
        <v>4795413069.2567492</v>
      </c>
      <c r="O260" s="48"/>
      <c r="P260" s="152"/>
      <c r="Q260" s="52">
        <v>6</v>
      </c>
      <c r="R260" s="41" t="s">
        <v>117</v>
      </c>
      <c r="S260" s="44" t="s">
        <v>633</v>
      </c>
      <c r="T260" s="44">
        <v>135714915.98370001</v>
      </c>
      <c r="U260" s="44">
        <f t="shared" si="108"/>
        <v>-2536017.62</v>
      </c>
      <c r="V260" s="44">
        <v>34806055.505900003</v>
      </c>
      <c r="W260" s="44">
        <v>7940098.0845999997</v>
      </c>
      <c r="X260" s="44">
        <v>159051.11480000001</v>
      </c>
      <c r="Y260" s="44">
        <v>5120400.6781000001</v>
      </c>
      <c r="Z260" s="44">
        <v>0</v>
      </c>
      <c r="AA260" s="44">
        <f t="shared" si="102"/>
        <v>5120400.6781000001</v>
      </c>
      <c r="AB260" s="44">
        <v>144491445.38460001</v>
      </c>
      <c r="AC260" s="49">
        <f t="shared" si="93"/>
        <v>325695949.13170004</v>
      </c>
    </row>
    <row r="261" spans="1:29" ht="24.9" customHeight="1">
      <c r="A261" s="150">
        <v>13</v>
      </c>
      <c r="B261" s="151" t="s">
        <v>634</v>
      </c>
      <c r="C261" s="40">
        <v>1</v>
      </c>
      <c r="D261" s="44" t="s">
        <v>635</v>
      </c>
      <c r="E261" s="44">
        <v>142813286.04190001</v>
      </c>
      <c r="F261" s="44">
        <v>0</v>
      </c>
      <c r="G261" s="44">
        <v>36626535.299500003</v>
      </c>
      <c r="H261" s="44">
        <v>7161559.3890000004</v>
      </c>
      <c r="I261" s="44">
        <v>167370.05059999999</v>
      </c>
      <c r="J261" s="44">
        <v>5388215.7418</v>
      </c>
      <c r="K261" s="44">
        <v>0</v>
      </c>
      <c r="L261" s="44">
        <f t="shared" si="106"/>
        <v>5388215.7418</v>
      </c>
      <c r="M261" s="44">
        <v>117985446.91850001</v>
      </c>
      <c r="N261" s="49">
        <f t="shared" si="92"/>
        <v>310142413.44130003</v>
      </c>
      <c r="O261" s="48"/>
      <c r="P261" s="152"/>
      <c r="Q261" s="52">
        <v>7</v>
      </c>
      <c r="R261" s="41" t="s">
        <v>117</v>
      </c>
      <c r="S261" s="44" t="s">
        <v>636</v>
      </c>
      <c r="T261" s="44">
        <v>147134015.39219999</v>
      </c>
      <c r="U261" s="44">
        <f t="shared" si="108"/>
        <v>-2536017.62</v>
      </c>
      <c r="V261" s="44">
        <v>37734648.910400003</v>
      </c>
      <c r="W261" s="44">
        <v>8194546.5520000001</v>
      </c>
      <c r="X261" s="44">
        <v>172433.72990000001</v>
      </c>
      <c r="Y261" s="44">
        <v>5551232.9409999996</v>
      </c>
      <c r="Z261" s="44">
        <v>0</v>
      </c>
      <c r="AA261" s="44">
        <f t="shared" si="102"/>
        <v>5551232.9409999996</v>
      </c>
      <c r="AB261" s="44">
        <v>148946495.95300001</v>
      </c>
      <c r="AC261" s="49">
        <f t="shared" si="93"/>
        <v>345197355.8585</v>
      </c>
    </row>
    <row r="262" spans="1:29" ht="24.9" customHeight="1">
      <c r="A262" s="150"/>
      <c r="B262" s="152"/>
      <c r="C262" s="40">
        <v>2</v>
      </c>
      <c r="D262" s="44" t="s">
        <v>637</v>
      </c>
      <c r="E262" s="44">
        <v>108671260.2817</v>
      </c>
      <c r="F262" s="44">
        <v>0</v>
      </c>
      <c r="G262" s="44">
        <v>27870318.379099999</v>
      </c>
      <c r="H262" s="44">
        <v>5432163.5777000003</v>
      </c>
      <c r="I262" s="44">
        <v>127357.2987</v>
      </c>
      <c r="J262" s="44">
        <v>4100068.0787999998</v>
      </c>
      <c r="K262" s="44">
        <v>0</v>
      </c>
      <c r="L262" s="44">
        <f t="shared" si="106"/>
        <v>4100068.0787999998</v>
      </c>
      <c r="M262" s="44">
        <v>87706051.366999999</v>
      </c>
      <c r="N262" s="49">
        <f t="shared" si="92"/>
        <v>233907218.98299998</v>
      </c>
      <c r="O262" s="48"/>
      <c r="P262" s="152"/>
      <c r="Q262" s="52">
        <v>8</v>
      </c>
      <c r="R262" s="41" t="s">
        <v>117</v>
      </c>
      <c r="S262" s="44" t="s">
        <v>638</v>
      </c>
      <c r="T262" s="44">
        <v>108285235.6979</v>
      </c>
      <c r="U262" s="44">
        <f t="shared" si="108"/>
        <v>-2536017.62</v>
      </c>
      <c r="V262" s="44">
        <v>27771316.784600001</v>
      </c>
      <c r="W262" s="44">
        <v>6280415.8064999999</v>
      </c>
      <c r="X262" s="44">
        <v>126904.89720000001</v>
      </c>
      <c r="Y262" s="44">
        <v>4085503.7212999999</v>
      </c>
      <c r="Z262" s="44">
        <v>0</v>
      </c>
      <c r="AA262" s="44">
        <f t="shared" si="102"/>
        <v>4085503.7212999999</v>
      </c>
      <c r="AB262" s="44">
        <v>115432640.0732</v>
      </c>
      <c r="AC262" s="49">
        <f t="shared" si="93"/>
        <v>259445999.36070001</v>
      </c>
    </row>
    <row r="263" spans="1:29" ht="24.9" customHeight="1">
      <c r="A263" s="150"/>
      <c r="B263" s="152"/>
      <c r="C263" s="40">
        <v>3</v>
      </c>
      <c r="D263" s="44" t="s">
        <v>639</v>
      </c>
      <c r="E263" s="44">
        <v>103616518.69769999</v>
      </c>
      <c r="F263" s="44">
        <v>0</v>
      </c>
      <c r="G263" s="44">
        <v>26573956.701699998</v>
      </c>
      <c r="H263" s="44">
        <v>4771873.9011000004</v>
      </c>
      <c r="I263" s="44">
        <v>121433.3936</v>
      </c>
      <c r="J263" s="44">
        <v>3909357.2637</v>
      </c>
      <c r="K263" s="44">
        <v>0</v>
      </c>
      <c r="L263" s="44">
        <f t="shared" si="106"/>
        <v>3909357.2637</v>
      </c>
      <c r="M263" s="44">
        <v>76145266.863600001</v>
      </c>
      <c r="N263" s="49">
        <f t="shared" si="92"/>
        <v>215138406.82139999</v>
      </c>
      <c r="O263" s="48"/>
      <c r="P263" s="152"/>
      <c r="Q263" s="52">
        <v>9</v>
      </c>
      <c r="R263" s="41" t="s">
        <v>117</v>
      </c>
      <c r="S263" s="44" t="s">
        <v>640</v>
      </c>
      <c r="T263" s="44">
        <v>128511722.2058</v>
      </c>
      <c r="U263" s="44">
        <f t="shared" si="108"/>
        <v>-2536017.62</v>
      </c>
      <c r="V263" s="44">
        <v>32958692.1514</v>
      </c>
      <c r="W263" s="44">
        <v>7500828.4439000003</v>
      </c>
      <c r="X263" s="44">
        <v>150609.3309</v>
      </c>
      <c r="Y263" s="44">
        <v>4848630.7105999999</v>
      </c>
      <c r="Z263" s="44">
        <v>0</v>
      </c>
      <c r="AA263" s="44">
        <f t="shared" si="102"/>
        <v>4848630.7105999999</v>
      </c>
      <c r="AB263" s="44">
        <v>136800424.55700001</v>
      </c>
      <c r="AC263" s="49">
        <f t="shared" si="93"/>
        <v>308234889.77960002</v>
      </c>
    </row>
    <row r="264" spans="1:29" ht="24.9" customHeight="1">
      <c r="A264" s="150"/>
      <c r="B264" s="152"/>
      <c r="C264" s="40">
        <v>4</v>
      </c>
      <c r="D264" s="44" t="s">
        <v>641</v>
      </c>
      <c r="E264" s="44">
        <v>106989680.7588</v>
      </c>
      <c r="F264" s="44">
        <v>0</v>
      </c>
      <c r="G264" s="44">
        <v>27439052.9593</v>
      </c>
      <c r="H264" s="44">
        <v>5321799.0882000001</v>
      </c>
      <c r="I264" s="44">
        <v>125386.5714</v>
      </c>
      <c r="J264" s="44">
        <v>4036623.6087000002</v>
      </c>
      <c r="K264" s="44">
        <v>0</v>
      </c>
      <c r="L264" s="44">
        <f t="shared" si="106"/>
        <v>4036623.6087000002</v>
      </c>
      <c r="M264" s="44">
        <v>85773717.537200004</v>
      </c>
      <c r="N264" s="49">
        <f t="shared" ref="N264:N327" si="110">E264+F264+G264+H264+I264+L264+M264</f>
        <v>229686260.52360001</v>
      </c>
      <c r="O264" s="48"/>
      <c r="P264" s="152"/>
      <c r="Q264" s="52">
        <v>10</v>
      </c>
      <c r="R264" s="41" t="s">
        <v>117</v>
      </c>
      <c r="S264" s="44" t="s">
        <v>642</v>
      </c>
      <c r="T264" s="44">
        <v>134545867.76159999</v>
      </c>
      <c r="U264" s="44">
        <f t="shared" si="108"/>
        <v>-2536017.62</v>
      </c>
      <c r="V264" s="44">
        <v>34506236.1602</v>
      </c>
      <c r="W264" s="44">
        <v>7679117.0053000003</v>
      </c>
      <c r="X264" s="44">
        <v>157681.0485</v>
      </c>
      <c r="Y264" s="44">
        <v>5076293.5491000004</v>
      </c>
      <c r="Z264" s="44">
        <v>0</v>
      </c>
      <c r="AA264" s="44">
        <f t="shared" si="102"/>
        <v>5076293.5491000004</v>
      </c>
      <c r="AB264" s="44">
        <v>139922017.56459999</v>
      </c>
      <c r="AC264" s="49">
        <f t="shared" ref="AC264:AC327" si="111">T264+U264+V264+W264+X264+AA264+AB264</f>
        <v>319351195.46930003</v>
      </c>
    </row>
    <row r="265" spans="1:29" ht="24.9" customHeight="1">
      <c r="A265" s="150"/>
      <c r="B265" s="152"/>
      <c r="C265" s="40">
        <v>5</v>
      </c>
      <c r="D265" s="44" t="s">
        <v>643</v>
      </c>
      <c r="E265" s="44">
        <v>113322921.10089999</v>
      </c>
      <c r="F265" s="44">
        <v>0</v>
      </c>
      <c r="G265" s="44">
        <v>29063304.157400001</v>
      </c>
      <c r="H265" s="44">
        <v>5616327.1777999997</v>
      </c>
      <c r="I265" s="44">
        <v>132808.81330000001</v>
      </c>
      <c r="J265" s="44">
        <v>4275571.0220999997</v>
      </c>
      <c r="K265" s="44">
        <v>0</v>
      </c>
      <c r="L265" s="44">
        <f t="shared" si="106"/>
        <v>4275571.0220999997</v>
      </c>
      <c r="M265" s="44">
        <v>90930508.404499993</v>
      </c>
      <c r="N265" s="49">
        <f t="shared" si="110"/>
        <v>243341440.676</v>
      </c>
      <c r="O265" s="48"/>
      <c r="P265" s="152"/>
      <c r="Q265" s="52">
        <v>11</v>
      </c>
      <c r="R265" s="41" t="s">
        <v>117</v>
      </c>
      <c r="S265" s="44" t="s">
        <v>644</v>
      </c>
      <c r="T265" s="44">
        <v>97308386.692000002</v>
      </c>
      <c r="U265" s="44">
        <f t="shared" si="108"/>
        <v>-2536017.62</v>
      </c>
      <c r="V265" s="44">
        <v>24956144.9001</v>
      </c>
      <c r="W265" s="44">
        <v>5742984.5092000002</v>
      </c>
      <c r="X265" s="44">
        <v>114040.57739999999</v>
      </c>
      <c r="Y265" s="44">
        <v>3671357.1650999999</v>
      </c>
      <c r="Z265" s="44">
        <v>0</v>
      </c>
      <c r="AA265" s="44">
        <f t="shared" si="102"/>
        <v>3671357.1650999999</v>
      </c>
      <c r="AB265" s="44">
        <v>106022940.6116</v>
      </c>
      <c r="AC265" s="49">
        <f t="shared" si="111"/>
        <v>235279836.83539999</v>
      </c>
    </row>
    <row r="266" spans="1:29" ht="24.9" customHeight="1">
      <c r="A266" s="150"/>
      <c r="B266" s="152"/>
      <c r="C266" s="40">
        <v>6</v>
      </c>
      <c r="D266" s="44" t="s">
        <v>645</v>
      </c>
      <c r="E266" s="44">
        <v>115522322.3277</v>
      </c>
      <c r="F266" s="44">
        <v>0</v>
      </c>
      <c r="G266" s="44">
        <v>29627372.451699998</v>
      </c>
      <c r="H266" s="44">
        <v>5773875.2353999997</v>
      </c>
      <c r="I266" s="44">
        <v>135386.40179999999</v>
      </c>
      <c r="J266" s="44">
        <v>4358552.4354999997</v>
      </c>
      <c r="K266" s="44">
        <v>0</v>
      </c>
      <c r="L266" s="44">
        <f t="shared" si="106"/>
        <v>4358552.4354999997</v>
      </c>
      <c r="M266" s="44">
        <v>93688963.075599998</v>
      </c>
      <c r="N266" s="49">
        <f t="shared" si="110"/>
        <v>249106471.92769998</v>
      </c>
      <c r="O266" s="48"/>
      <c r="P266" s="152"/>
      <c r="Q266" s="52">
        <v>12</v>
      </c>
      <c r="R266" s="41" t="s">
        <v>117</v>
      </c>
      <c r="S266" s="44" t="s">
        <v>646</v>
      </c>
      <c r="T266" s="44">
        <v>101481008.63429999</v>
      </c>
      <c r="U266" s="44">
        <f t="shared" si="108"/>
        <v>-2536017.62</v>
      </c>
      <c r="V266" s="44">
        <v>26026274.2214</v>
      </c>
      <c r="W266" s="44">
        <v>5722642.8612000002</v>
      </c>
      <c r="X266" s="44">
        <v>118930.6822</v>
      </c>
      <c r="Y266" s="44">
        <v>3828786.4060999998</v>
      </c>
      <c r="Z266" s="44">
        <v>0</v>
      </c>
      <c r="AA266" s="44">
        <f t="shared" si="102"/>
        <v>3828786.4060999998</v>
      </c>
      <c r="AB266" s="44">
        <v>105666785.70469999</v>
      </c>
      <c r="AC266" s="49">
        <f t="shared" si="111"/>
        <v>240308410.88989997</v>
      </c>
    </row>
    <row r="267" spans="1:29" ht="24.9" customHeight="1">
      <c r="A267" s="150"/>
      <c r="B267" s="152"/>
      <c r="C267" s="40">
        <v>7</v>
      </c>
      <c r="D267" s="44" t="s">
        <v>647</v>
      </c>
      <c r="E267" s="44">
        <v>95191110.938899994</v>
      </c>
      <c r="F267" s="44">
        <v>0</v>
      </c>
      <c r="G267" s="44">
        <v>24413138.872699998</v>
      </c>
      <c r="H267" s="44">
        <v>4846718.6607999997</v>
      </c>
      <c r="I267" s="44">
        <v>111559.23579999999</v>
      </c>
      <c r="J267" s="44">
        <v>3591474.2714999998</v>
      </c>
      <c r="K267" s="44">
        <v>0</v>
      </c>
      <c r="L267" s="44">
        <f t="shared" si="106"/>
        <v>3591474.2714999998</v>
      </c>
      <c r="M267" s="44">
        <v>77455697.981099993</v>
      </c>
      <c r="N267" s="49">
        <f t="shared" si="110"/>
        <v>205609699.96079999</v>
      </c>
      <c r="O267" s="48"/>
      <c r="P267" s="152"/>
      <c r="Q267" s="52">
        <v>13</v>
      </c>
      <c r="R267" s="41" t="s">
        <v>117</v>
      </c>
      <c r="S267" s="44" t="s">
        <v>648</v>
      </c>
      <c r="T267" s="44">
        <v>99482155.866500005</v>
      </c>
      <c r="U267" s="44">
        <f t="shared" si="108"/>
        <v>-2536017.62</v>
      </c>
      <c r="V267" s="44">
        <v>25513639.483399998</v>
      </c>
      <c r="W267" s="44">
        <v>5746024.4375</v>
      </c>
      <c r="X267" s="44">
        <v>116588.1265</v>
      </c>
      <c r="Y267" s="44">
        <v>3753371.5043000001</v>
      </c>
      <c r="Z267" s="44">
        <v>0</v>
      </c>
      <c r="AA267" s="44">
        <f t="shared" si="102"/>
        <v>3753371.5043000001</v>
      </c>
      <c r="AB267" s="44">
        <v>106076165.6693</v>
      </c>
      <c r="AC267" s="49">
        <f t="shared" si="111"/>
        <v>238151927.4675</v>
      </c>
    </row>
    <row r="268" spans="1:29" ht="24.9" customHeight="1">
      <c r="A268" s="150"/>
      <c r="B268" s="152"/>
      <c r="C268" s="40">
        <v>8</v>
      </c>
      <c r="D268" s="44" t="s">
        <v>649</v>
      </c>
      <c r="E268" s="44">
        <v>117267833.74789999</v>
      </c>
      <c r="F268" s="44">
        <v>0</v>
      </c>
      <c r="G268" s="44">
        <v>30075034.132399999</v>
      </c>
      <c r="H268" s="44">
        <v>5549890.7303999998</v>
      </c>
      <c r="I268" s="44">
        <v>137432.05420000001</v>
      </c>
      <c r="J268" s="44">
        <v>4424408.9979999997</v>
      </c>
      <c r="K268" s="44">
        <v>0</v>
      </c>
      <c r="L268" s="44">
        <f t="shared" si="106"/>
        <v>4424408.9979999997</v>
      </c>
      <c r="M268" s="44">
        <v>89767295.531499997</v>
      </c>
      <c r="N268" s="49">
        <f t="shared" si="110"/>
        <v>247221895.19439995</v>
      </c>
      <c r="O268" s="48"/>
      <c r="P268" s="152"/>
      <c r="Q268" s="52">
        <v>14</v>
      </c>
      <c r="R268" s="41" t="s">
        <v>117</v>
      </c>
      <c r="S268" s="44" t="s">
        <v>650</v>
      </c>
      <c r="T268" s="44">
        <v>147757260.78420001</v>
      </c>
      <c r="U268" s="44">
        <f t="shared" si="108"/>
        <v>-2536017.62</v>
      </c>
      <c r="V268" s="44">
        <v>37894489.216399997</v>
      </c>
      <c r="W268" s="44">
        <v>7629712.7802999998</v>
      </c>
      <c r="X268" s="44">
        <v>173164.14240000001</v>
      </c>
      <c r="Y268" s="44">
        <v>5574747.4243000001</v>
      </c>
      <c r="Z268" s="44">
        <v>0</v>
      </c>
      <c r="AA268" s="44">
        <f t="shared" si="102"/>
        <v>5574747.4243000001</v>
      </c>
      <c r="AB268" s="44">
        <v>139057016.00740001</v>
      </c>
      <c r="AC268" s="49">
        <f t="shared" si="111"/>
        <v>335550372.73500001</v>
      </c>
    </row>
    <row r="269" spans="1:29" ht="24.9" customHeight="1">
      <c r="A269" s="150"/>
      <c r="B269" s="152"/>
      <c r="C269" s="40">
        <v>9</v>
      </c>
      <c r="D269" s="44" t="s">
        <v>651</v>
      </c>
      <c r="E269" s="44">
        <v>125471920.9463</v>
      </c>
      <c r="F269" s="44">
        <v>0</v>
      </c>
      <c r="G269" s="44">
        <v>32179091.0986</v>
      </c>
      <c r="H269" s="44">
        <v>6221380.7101999996</v>
      </c>
      <c r="I269" s="44">
        <v>147046.83530000001</v>
      </c>
      <c r="J269" s="44">
        <v>4733941.7664999999</v>
      </c>
      <c r="K269" s="44">
        <v>0</v>
      </c>
      <c r="L269" s="44">
        <f t="shared" si="106"/>
        <v>4733941.7664999999</v>
      </c>
      <c r="M269" s="44">
        <v>101524182.2863</v>
      </c>
      <c r="N269" s="49">
        <f t="shared" si="110"/>
        <v>270277563.64320004</v>
      </c>
      <c r="O269" s="48"/>
      <c r="P269" s="152"/>
      <c r="Q269" s="52">
        <v>15</v>
      </c>
      <c r="R269" s="41" t="s">
        <v>117</v>
      </c>
      <c r="S269" s="44" t="s">
        <v>652</v>
      </c>
      <c r="T269" s="44">
        <v>100756647.9566</v>
      </c>
      <c r="U269" s="44">
        <f t="shared" si="108"/>
        <v>-2536017.62</v>
      </c>
      <c r="V269" s="44">
        <v>25840501.436000001</v>
      </c>
      <c r="W269" s="44">
        <v>5907345.4556999998</v>
      </c>
      <c r="X269" s="44">
        <v>118081.7677</v>
      </c>
      <c r="Y269" s="44">
        <v>3801456.9347999999</v>
      </c>
      <c r="Z269" s="44">
        <v>0</v>
      </c>
      <c r="AA269" s="44">
        <f t="shared" si="102"/>
        <v>3801456.9347999999</v>
      </c>
      <c r="AB269" s="44">
        <v>108900679.8091</v>
      </c>
      <c r="AC269" s="49">
        <f t="shared" si="111"/>
        <v>242788695.73989999</v>
      </c>
    </row>
    <row r="270" spans="1:29" ht="24.9" customHeight="1">
      <c r="A270" s="150"/>
      <c r="B270" s="152"/>
      <c r="C270" s="40">
        <v>10</v>
      </c>
      <c r="D270" s="44" t="s">
        <v>653</v>
      </c>
      <c r="E270" s="44">
        <v>109564540.8061</v>
      </c>
      <c r="F270" s="44">
        <v>0</v>
      </c>
      <c r="G270" s="44">
        <v>28099413.1052</v>
      </c>
      <c r="H270" s="44">
        <v>5423130.0318</v>
      </c>
      <c r="I270" s="44">
        <v>128404.1789</v>
      </c>
      <c r="J270" s="44">
        <v>4133770.7428000001</v>
      </c>
      <c r="K270" s="44">
        <v>0</v>
      </c>
      <c r="L270" s="44">
        <f t="shared" si="106"/>
        <v>4133770.7428000001</v>
      </c>
      <c r="M270" s="44">
        <v>87547886.124799997</v>
      </c>
      <c r="N270" s="49">
        <f t="shared" si="110"/>
        <v>234897144.9896</v>
      </c>
      <c r="O270" s="48"/>
      <c r="P270" s="152"/>
      <c r="Q270" s="52">
        <v>16</v>
      </c>
      <c r="R270" s="41" t="s">
        <v>117</v>
      </c>
      <c r="S270" s="44" t="s">
        <v>654</v>
      </c>
      <c r="T270" s="44">
        <v>105729800.4505</v>
      </c>
      <c r="U270" s="44">
        <f t="shared" si="108"/>
        <v>-2536017.62</v>
      </c>
      <c r="V270" s="44">
        <v>27115938.4098</v>
      </c>
      <c r="W270" s="44">
        <v>5953990.0295000002</v>
      </c>
      <c r="X270" s="44">
        <v>123910.0545</v>
      </c>
      <c r="Y270" s="44">
        <v>3989089.4674</v>
      </c>
      <c r="Z270" s="44">
        <v>0</v>
      </c>
      <c r="AA270" s="44">
        <f t="shared" si="102"/>
        <v>3989089.4674</v>
      </c>
      <c r="AB270" s="44">
        <v>109717363.5835</v>
      </c>
      <c r="AC270" s="49">
        <f t="shared" si="111"/>
        <v>250094074.37520003</v>
      </c>
    </row>
    <row r="271" spans="1:29" ht="24.9" customHeight="1">
      <c r="A271" s="150"/>
      <c r="B271" s="152"/>
      <c r="C271" s="40">
        <v>11</v>
      </c>
      <c r="D271" s="44" t="s">
        <v>655</v>
      </c>
      <c r="E271" s="44">
        <v>117416470.7242</v>
      </c>
      <c r="F271" s="44">
        <v>0</v>
      </c>
      <c r="G271" s="44">
        <v>30113154.237399999</v>
      </c>
      <c r="H271" s="44">
        <v>5650380.8427999998</v>
      </c>
      <c r="I271" s="44">
        <v>137606.2493</v>
      </c>
      <c r="J271" s="44">
        <v>4430016.9363000002</v>
      </c>
      <c r="K271" s="44">
        <v>0</v>
      </c>
      <c r="L271" s="44">
        <f t="shared" si="106"/>
        <v>4430016.9363000002</v>
      </c>
      <c r="M271" s="44">
        <v>91526742.294699997</v>
      </c>
      <c r="N271" s="49">
        <f t="shared" si="110"/>
        <v>249274371.28470001</v>
      </c>
      <c r="O271" s="48"/>
      <c r="P271" s="152"/>
      <c r="Q271" s="52">
        <v>17</v>
      </c>
      <c r="R271" s="41" t="s">
        <v>117</v>
      </c>
      <c r="S271" s="44" t="s">
        <v>656</v>
      </c>
      <c r="T271" s="44">
        <v>138137767.54229999</v>
      </c>
      <c r="U271" s="44">
        <f t="shared" si="108"/>
        <v>-2536017.62</v>
      </c>
      <c r="V271" s="44">
        <v>35427430.8737</v>
      </c>
      <c r="W271" s="44">
        <v>7402515.8688000003</v>
      </c>
      <c r="X271" s="44">
        <v>161890.576</v>
      </c>
      <c r="Y271" s="44">
        <v>5211812.6698000003</v>
      </c>
      <c r="Z271" s="44">
        <v>0</v>
      </c>
      <c r="AA271" s="44">
        <f t="shared" si="102"/>
        <v>5211812.6698000003</v>
      </c>
      <c r="AB271" s="44">
        <v>135079103.54429999</v>
      </c>
      <c r="AC271" s="49">
        <f t="shared" si="111"/>
        <v>318884503.45490003</v>
      </c>
    </row>
    <row r="272" spans="1:29" ht="24.9" customHeight="1">
      <c r="A272" s="150"/>
      <c r="B272" s="152"/>
      <c r="C272" s="40">
        <v>12</v>
      </c>
      <c r="D272" s="44" t="s">
        <v>657</v>
      </c>
      <c r="E272" s="44">
        <v>82398216.157800004</v>
      </c>
      <c r="F272" s="44">
        <v>0</v>
      </c>
      <c r="G272" s="44">
        <v>21132215.7509</v>
      </c>
      <c r="H272" s="44">
        <v>4303908.1995000001</v>
      </c>
      <c r="I272" s="44">
        <v>96566.600999999995</v>
      </c>
      <c r="J272" s="44">
        <v>3108809.9552000002</v>
      </c>
      <c r="K272" s="44">
        <v>0</v>
      </c>
      <c r="L272" s="44">
        <f t="shared" si="106"/>
        <v>3108809.9552000002</v>
      </c>
      <c r="M272" s="44">
        <v>67951816.591299996</v>
      </c>
      <c r="N272" s="49">
        <f t="shared" si="110"/>
        <v>178991533.25569999</v>
      </c>
      <c r="O272" s="48"/>
      <c r="P272" s="152"/>
      <c r="Q272" s="52">
        <v>18</v>
      </c>
      <c r="R272" s="41" t="s">
        <v>117</v>
      </c>
      <c r="S272" s="44" t="s">
        <v>658</v>
      </c>
      <c r="T272" s="44">
        <v>119444299.79880001</v>
      </c>
      <c r="U272" s="44">
        <f t="shared" si="108"/>
        <v>-2536017.62</v>
      </c>
      <c r="V272" s="44">
        <v>30633220.368700001</v>
      </c>
      <c r="W272" s="44">
        <v>6019736.5641000001</v>
      </c>
      <c r="X272" s="44">
        <v>139982.76389999999</v>
      </c>
      <c r="Y272" s="44">
        <v>4506525.0880000005</v>
      </c>
      <c r="Z272" s="44">
        <v>0</v>
      </c>
      <c r="AA272" s="44">
        <f t="shared" si="102"/>
        <v>4506525.0880000005</v>
      </c>
      <c r="AB272" s="44">
        <v>110868497.0107</v>
      </c>
      <c r="AC272" s="49">
        <f t="shared" si="111"/>
        <v>269076243.97420001</v>
      </c>
    </row>
    <row r="273" spans="1:29" ht="24.9" customHeight="1">
      <c r="A273" s="150"/>
      <c r="B273" s="152"/>
      <c r="C273" s="40">
        <v>13</v>
      </c>
      <c r="D273" s="44" t="s">
        <v>659</v>
      </c>
      <c r="E273" s="44">
        <v>104434178.7965</v>
      </c>
      <c r="F273" s="44">
        <v>0</v>
      </c>
      <c r="G273" s="44">
        <v>26783657.474599998</v>
      </c>
      <c r="H273" s="44">
        <v>5226871.3978000004</v>
      </c>
      <c r="I273" s="44">
        <v>122391.6505</v>
      </c>
      <c r="J273" s="44">
        <v>3940206.8376000002</v>
      </c>
      <c r="K273" s="44">
        <v>0</v>
      </c>
      <c r="L273" s="44">
        <f t="shared" si="106"/>
        <v>3940206.8376000002</v>
      </c>
      <c r="M273" s="44">
        <v>84111661.304900005</v>
      </c>
      <c r="N273" s="49">
        <f t="shared" si="110"/>
        <v>224618967.4619</v>
      </c>
      <c r="O273" s="48"/>
      <c r="P273" s="152"/>
      <c r="Q273" s="52">
        <v>19</v>
      </c>
      <c r="R273" s="41" t="s">
        <v>117</v>
      </c>
      <c r="S273" s="44" t="s">
        <v>660</v>
      </c>
      <c r="T273" s="44">
        <v>109651613.6127</v>
      </c>
      <c r="U273" s="44">
        <f t="shared" si="108"/>
        <v>-2536017.62</v>
      </c>
      <c r="V273" s="44">
        <v>28121744.1875</v>
      </c>
      <c r="W273" s="44">
        <v>5742995.2890999997</v>
      </c>
      <c r="X273" s="44">
        <v>128506.2239</v>
      </c>
      <c r="Y273" s="44">
        <v>4137055.9207000001</v>
      </c>
      <c r="Z273" s="44">
        <v>0</v>
      </c>
      <c r="AA273" s="44">
        <f t="shared" si="102"/>
        <v>4137055.9207000001</v>
      </c>
      <c r="AB273" s="44">
        <v>106023129.353</v>
      </c>
      <c r="AC273" s="49">
        <f t="shared" si="111"/>
        <v>251269026.96689999</v>
      </c>
    </row>
    <row r="274" spans="1:29" ht="24.9" customHeight="1">
      <c r="A274" s="150"/>
      <c r="B274" s="152"/>
      <c r="C274" s="40">
        <v>14</v>
      </c>
      <c r="D274" s="44" t="s">
        <v>661</v>
      </c>
      <c r="E274" s="44">
        <v>101910750.3477</v>
      </c>
      <c r="F274" s="44">
        <v>0</v>
      </c>
      <c r="G274" s="44">
        <v>26136487.706900001</v>
      </c>
      <c r="H274" s="44">
        <v>5060915.0279000001</v>
      </c>
      <c r="I274" s="44">
        <v>119434.31819999999</v>
      </c>
      <c r="J274" s="44">
        <v>3845000.1710999999</v>
      </c>
      <c r="K274" s="44">
        <v>0</v>
      </c>
      <c r="L274" s="44">
        <f t="shared" si="106"/>
        <v>3845000.1710999999</v>
      </c>
      <c r="M274" s="44">
        <v>81205988.389300004</v>
      </c>
      <c r="N274" s="49">
        <f t="shared" si="110"/>
        <v>218278575.96109998</v>
      </c>
      <c r="O274" s="48"/>
      <c r="P274" s="152"/>
      <c r="Q274" s="52">
        <v>20</v>
      </c>
      <c r="R274" s="41" t="s">
        <v>117</v>
      </c>
      <c r="S274" s="44" t="s">
        <v>662</v>
      </c>
      <c r="T274" s="44">
        <v>99009154.672399998</v>
      </c>
      <c r="U274" s="44">
        <f t="shared" si="108"/>
        <v>-2536017.62</v>
      </c>
      <c r="V274" s="44">
        <v>25392331.477699999</v>
      </c>
      <c r="W274" s="44">
        <v>5514235.2938000001</v>
      </c>
      <c r="X274" s="44">
        <v>116033.79270000001</v>
      </c>
      <c r="Y274" s="44">
        <v>3735525.5983000002</v>
      </c>
      <c r="Z274" s="44">
        <v>0</v>
      </c>
      <c r="AA274" s="44">
        <f t="shared" si="102"/>
        <v>3735525.5983000002</v>
      </c>
      <c r="AB274" s="44">
        <v>102017849.39560001</v>
      </c>
      <c r="AC274" s="49">
        <f t="shared" si="111"/>
        <v>233249112.61049998</v>
      </c>
    </row>
    <row r="275" spans="1:29" ht="24.9" customHeight="1">
      <c r="A275" s="150"/>
      <c r="B275" s="152"/>
      <c r="C275" s="40">
        <v>15</v>
      </c>
      <c r="D275" s="44" t="s">
        <v>663</v>
      </c>
      <c r="E275" s="44">
        <v>109300654.4207</v>
      </c>
      <c r="F275" s="44">
        <v>0</v>
      </c>
      <c r="G275" s="44">
        <v>28031735.6204</v>
      </c>
      <c r="H275" s="44">
        <v>5413870.1084000003</v>
      </c>
      <c r="I275" s="44">
        <v>128094.9173</v>
      </c>
      <c r="J275" s="44">
        <v>4123814.5487000002</v>
      </c>
      <c r="K275" s="44">
        <v>0</v>
      </c>
      <c r="L275" s="44">
        <f t="shared" si="106"/>
        <v>4123814.5487000002</v>
      </c>
      <c r="M275" s="44">
        <v>87385757.314500004</v>
      </c>
      <c r="N275" s="49">
        <f t="shared" si="110"/>
        <v>234383926.92999998</v>
      </c>
      <c r="O275" s="48"/>
      <c r="P275" s="152"/>
      <c r="Q275" s="52">
        <v>21</v>
      </c>
      <c r="R275" s="41" t="s">
        <v>117</v>
      </c>
      <c r="S275" s="44" t="s">
        <v>664</v>
      </c>
      <c r="T275" s="44">
        <v>122275722.9016</v>
      </c>
      <c r="U275" s="44">
        <f t="shared" si="108"/>
        <v>-2536017.62</v>
      </c>
      <c r="V275" s="44">
        <v>31359379.825599998</v>
      </c>
      <c r="W275" s="44">
        <v>6799607.534</v>
      </c>
      <c r="X275" s="44">
        <v>143301.05059999999</v>
      </c>
      <c r="Y275" s="44">
        <v>4613352.1133000003</v>
      </c>
      <c r="Z275" s="44">
        <v>0</v>
      </c>
      <c r="AA275" s="44">
        <f t="shared" si="102"/>
        <v>4613352.1133000003</v>
      </c>
      <c r="AB275" s="44">
        <v>124522989.18889999</v>
      </c>
      <c r="AC275" s="49">
        <f t="shared" si="111"/>
        <v>287178334.99399996</v>
      </c>
    </row>
    <row r="276" spans="1:29" ht="24.9" customHeight="1">
      <c r="A276" s="150"/>
      <c r="B276" s="153"/>
      <c r="C276" s="40">
        <v>16</v>
      </c>
      <c r="D276" s="44" t="s">
        <v>665</v>
      </c>
      <c r="E276" s="44">
        <v>106248761.1812</v>
      </c>
      <c r="F276" s="44">
        <v>0</v>
      </c>
      <c r="G276" s="44">
        <v>27249033.404300001</v>
      </c>
      <c r="H276" s="44">
        <v>5281428.409</v>
      </c>
      <c r="I276" s="44">
        <v>124518.2506</v>
      </c>
      <c r="J276" s="44">
        <v>4008669.3849999998</v>
      </c>
      <c r="K276" s="44">
        <v>0</v>
      </c>
      <c r="L276" s="44">
        <f t="shared" si="106"/>
        <v>4008669.3849999998</v>
      </c>
      <c r="M276" s="44">
        <v>85066881.222200006</v>
      </c>
      <c r="N276" s="49">
        <f t="shared" si="110"/>
        <v>227979291.85230002</v>
      </c>
      <c r="O276" s="48"/>
      <c r="P276" s="152"/>
      <c r="Q276" s="52">
        <v>22</v>
      </c>
      <c r="R276" s="41" t="s">
        <v>117</v>
      </c>
      <c r="S276" s="44" t="s">
        <v>666</v>
      </c>
      <c r="T276" s="44">
        <v>113259677.07539999</v>
      </c>
      <c r="U276" s="44">
        <f t="shared" si="108"/>
        <v>-2536017.62</v>
      </c>
      <c r="V276" s="44">
        <v>29047084.3112</v>
      </c>
      <c r="W276" s="44">
        <v>6227842.2945999997</v>
      </c>
      <c r="X276" s="44">
        <v>132734.69440000001</v>
      </c>
      <c r="Y276" s="44">
        <v>4273184.8823999995</v>
      </c>
      <c r="Z276" s="44">
        <v>0</v>
      </c>
      <c r="AA276" s="44">
        <f t="shared" si="102"/>
        <v>4273184.8823999995</v>
      </c>
      <c r="AB276" s="44">
        <v>114512148.5623</v>
      </c>
      <c r="AC276" s="49">
        <f t="shared" si="111"/>
        <v>264916654.20030001</v>
      </c>
    </row>
    <row r="277" spans="1:29" ht="24.9" customHeight="1">
      <c r="A277" s="40"/>
      <c r="B277" s="144" t="s">
        <v>667</v>
      </c>
      <c r="C277" s="145"/>
      <c r="D277" s="45"/>
      <c r="E277" s="45">
        <f>SUM(E261:E276)</f>
        <v>1760140427.276</v>
      </c>
      <c r="F277" s="45">
        <f t="shared" ref="F277:N277" si="112">SUM(F261:F276)</f>
        <v>0</v>
      </c>
      <c r="G277" s="45">
        <f t="shared" si="112"/>
        <v>451413501.35210001</v>
      </c>
      <c r="H277" s="45">
        <f t="shared" si="112"/>
        <v>87056092.487799987</v>
      </c>
      <c r="I277" s="45">
        <f t="shared" si="112"/>
        <v>2062796.8204999999</v>
      </c>
      <c r="J277" s="45">
        <f t="shared" si="112"/>
        <v>66408501.763299994</v>
      </c>
      <c r="K277" s="45">
        <f t="shared" si="112"/>
        <v>0</v>
      </c>
      <c r="L277" s="45">
        <f t="shared" si="112"/>
        <v>66408501.763299994</v>
      </c>
      <c r="M277" s="45">
        <f t="shared" si="112"/>
        <v>1405773863.2070003</v>
      </c>
      <c r="N277" s="50">
        <f t="shared" si="112"/>
        <v>3772855182.9066997</v>
      </c>
      <c r="O277" s="48"/>
      <c r="P277" s="152"/>
      <c r="Q277" s="52">
        <v>23</v>
      </c>
      <c r="R277" s="41" t="s">
        <v>117</v>
      </c>
      <c r="S277" s="44" t="s">
        <v>668</v>
      </c>
      <c r="T277" s="44">
        <v>117252218.0978</v>
      </c>
      <c r="U277" s="44">
        <f t="shared" si="108"/>
        <v>-2536017.62</v>
      </c>
      <c r="V277" s="44">
        <v>30071029.272799999</v>
      </c>
      <c r="W277" s="44">
        <v>6775061.7298999997</v>
      </c>
      <c r="X277" s="44">
        <v>137413.75339999999</v>
      </c>
      <c r="Y277" s="44">
        <v>4423819.8337000003</v>
      </c>
      <c r="Z277" s="44">
        <v>0</v>
      </c>
      <c r="AA277" s="44">
        <f t="shared" si="102"/>
        <v>4423819.8337000003</v>
      </c>
      <c r="AB277" s="44">
        <v>124093225.15979999</v>
      </c>
      <c r="AC277" s="49">
        <f t="shared" si="111"/>
        <v>280216750.22739995</v>
      </c>
    </row>
    <row r="278" spans="1:29" ht="24.9" customHeight="1">
      <c r="A278" s="150">
        <v>14</v>
      </c>
      <c r="B278" s="151" t="s">
        <v>101</v>
      </c>
      <c r="C278" s="40">
        <v>1</v>
      </c>
      <c r="D278" s="44" t="s">
        <v>669</v>
      </c>
      <c r="E278" s="44">
        <v>133094870.2428</v>
      </c>
      <c r="F278" s="44">
        <v>0</v>
      </c>
      <c r="G278" s="44">
        <v>34134106.8345</v>
      </c>
      <c r="H278" s="44">
        <v>6855941.4533000002</v>
      </c>
      <c r="I278" s="44">
        <v>155980.55179999999</v>
      </c>
      <c r="J278" s="44">
        <v>5021548.7289000005</v>
      </c>
      <c r="K278" s="44">
        <v>0</v>
      </c>
      <c r="L278" s="44">
        <f t="shared" si="106"/>
        <v>5021548.7289000005</v>
      </c>
      <c r="M278" s="44">
        <v>98530076.576499999</v>
      </c>
      <c r="N278" s="49">
        <f t="shared" si="110"/>
        <v>277792524.38780004</v>
      </c>
      <c r="O278" s="48"/>
      <c r="P278" s="152"/>
      <c r="Q278" s="52">
        <v>24</v>
      </c>
      <c r="R278" s="41" t="s">
        <v>117</v>
      </c>
      <c r="S278" s="44" t="s">
        <v>670</v>
      </c>
      <c r="T278" s="44">
        <v>100376449.64749999</v>
      </c>
      <c r="U278" s="44">
        <f t="shared" si="108"/>
        <v>-2536017.62</v>
      </c>
      <c r="V278" s="44">
        <v>25742994.074000001</v>
      </c>
      <c r="W278" s="44">
        <v>5719656.8323999997</v>
      </c>
      <c r="X278" s="44">
        <v>117636.1942</v>
      </c>
      <c r="Y278" s="44">
        <v>3787112.3974000001</v>
      </c>
      <c r="Z278" s="44">
        <v>0</v>
      </c>
      <c r="AA278" s="44">
        <f t="shared" si="102"/>
        <v>3787112.3974000001</v>
      </c>
      <c r="AB278" s="44">
        <v>105614504.3538</v>
      </c>
      <c r="AC278" s="49">
        <f t="shared" si="111"/>
        <v>238822335.8793</v>
      </c>
    </row>
    <row r="279" spans="1:29" ht="24.9" customHeight="1">
      <c r="A279" s="150"/>
      <c r="B279" s="152"/>
      <c r="C279" s="40">
        <v>2</v>
      </c>
      <c r="D279" s="44" t="s">
        <v>671</v>
      </c>
      <c r="E279" s="44">
        <v>112141993.3222</v>
      </c>
      <c r="F279" s="44">
        <v>0</v>
      </c>
      <c r="G279" s="44">
        <v>28760438.1274</v>
      </c>
      <c r="H279" s="44">
        <v>6161598.1118000001</v>
      </c>
      <c r="I279" s="44">
        <v>131424.8248</v>
      </c>
      <c r="J279" s="44">
        <v>4231015.6881999997</v>
      </c>
      <c r="K279" s="44">
        <v>0</v>
      </c>
      <c r="L279" s="44">
        <f t="shared" si="106"/>
        <v>4231015.6881999997</v>
      </c>
      <c r="M279" s="44">
        <v>86373058.182799995</v>
      </c>
      <c r="N279" s="49">
        <f t="shared" si="110"/>
        <v>237799528.2572</v>
      </c>
      <c r="O279" s="48"/>
      <c r="P279" s="152"/>
      <c r="Q279" s="52">
        <v>25</v>
      </c>
      <c r="R279" s="41" t="s">
        <v>117</v>
      </c>
      <c r="S279" s="44" t="s">
        <v>672</v>
      </c>
      <c r="T279" s="44">
        <v>91854337.248300001</v>
      </c>
      <c r="U279" s="44">
        <f t="shared" si="108"/>
        <v>-2536017.62</v>
      </c>
      <c r="V279" s="44">
        <v>23557374.939599998</v>
      </c>
      <c r="W279" s="44">
        <v>5335558.6564999996</v>
      </c>
      <c r="X279" s="44">
        <v>107648.7034</v>
      </c>
      <c r="Y279" s="44">
        <v>3465580.8267999999</v>
      </c>
      <c r="Z279" s="44">
        <v>0</v>
      </c>
      <c r="AA279" s="44">
        <f t="shared" si="102"/>
        <v>3465580.8267999999</v>
      </c>
      <c r="AB279" s="44">
        <v>98889461.6998</v>
      </c>
      <c r="AC279" s="49">
        <f t="shared" si="111"/>
        <v>220673944.4544</v>
      </c>
    </row>
    <row r="280" spans="1:29" ht="24.9" customHeight="1">
      <c r="A280" s="150"/>
      <c r="B280" s="152"/>
      <c r="C280" s="40">
        <v>3</v>
      </c>
      <c r="D280" s="44" t="s">
        <v>673</v>
      </c>
      <c r="E280" s="44">
        <v>151796073.80340001</v>
      </c>
      <c r="F280" s="44">
        <v>0</v>
      </c>
      <c r="G280" s="44">
        <v>38930301.301600002</v>
      </c>
      <c r="H280" s="44">
        <v>7728627.2556999996</v>
      </c>
      <c r="I280" s="44">
        <v>177897.42989999999</v>
      </c>
      <c r="J280" s="44">
        <v>5727128.1760999998</v>
      </c>
      <c r="K280" s="44">
        <v>0</v>
      </c>
      <c r="L280" s="44">
        <f t="shared" si="106"/>
        <v>5727128.1760999998</v>
      </c>
      <c r="M280" s="44">
        <v>113809631.68449999</v>
      </c>
      <c r="N280" s="49">
        <f t="shared" si="110"/>
        <v>318169659.6512</v>
      </c>
      <c r="O280" s="48"/>
      <c r="P280" s="152"/>
      <c r="Q280" s="52">
        <v>26</v>
      </c>
      <c r="R280" s="41" t="s">
        <v>117</v>
      </c>
      <c r="S280" s="44" t="s">
        <v>674</v>
      </c>
      <c r="T280" s="44">
        <v>121758155.85420001</v>
      </c>
      <c r="U280" s="44">
        <f t="shared" si="108"/>
        <v>-2536017.62</v>
      </c>
      <c r="V280" s="44">
        <v>31226642.261399999</v>
      </c>
      <c r="W280" s="44">
        <v>6818235.1798</v>
      </c>
      <c r="X280" s="44">
        <v>142694.4878</v>
      </c>
      <c r="Y280" s="44">
        <v>4593824.7779999999</v>
      </c>
      <c r="Z280" s="44">
        <v>0</v>
      </c>
      <c r="AA280" s="44">
        <f t="shared" si="102"/>
        <v>4593824.7779999999</v>
      </c>
      <c r="AB280" s="44">
        <v>124849134.2229</v>
      </c>
      <c r="AC280" s="49">
        <f t="shared" si="111"/>
        <v>286852669.16409999</v>
      </c>
    </row>
    <row r="281" spans="1:29" ht="24.9" customHeight="1">
      <c r="A281" s="150"/>
      <c r="B281" s="152"/>
      <c r="C281" s="40">
        <v>4</v>
      </c>
      <c r="D281" s="44" t="s">
        <v>675</v>
      </c>
      <c r="E281" s="44">
        <v>142693885.48370001</v>
      </c>
      <c r="F281" s="44">
        <v>0</v>
      </c>
      <c r="G281" s="44">
        <v>36595913.297399998</v>
      </c>
      <c r="H281" s="44">
        <v>7359556.2432000004</v>
      </c>
      <c r="I281" s="44">
        <v>167230.11900000001</v>
      </c>
      <c r="J281" s="44">
        <v>5383710.8669999996</v>
      </c>
      <c r="K281" s="44">
        <v>0</v>
      </c>
      <c r="L281" s="44">
        <f t="shared" si="106"/>
        <v>5383710.8669999996</v>
      </c>
      <c r="M281" s="44">
        <v>107347694.45720001</v>
      </c>
      <c r="N281" s="49">
        <f t="shared" si="110"/>
        <v>299547990.46750003</v>
      </c>
      <c r="O281" s="48"/>
      <c r="P281" s="152"/>
      <c r="Q281" s="52">
        <v>27</v>
      </c>
      <c r="R281" s="41" t="s">
        <v>117</v>
      </c>
      <c r="S281" s="44" t="s">
        <v>676</v>
      </c>
      <c r="T281" s="44">
        <v>132658913.91230001</v>
      </c>
      <c r="U281" s="44">
        <f t="shared" si="108"/>
        <v>-2536017.62</v>
      </c>
      <c r="V281" s="44">
        <v>34022299.520400003</v>
      </c>
      <c r="W281" s="44">
        <v>7490188.6947999997</v>
      </c>
      <c r="X281" s="44">
        <v>155469.63269999999</v>
      </c>
      <c r="Y281" s="44">
        <v>5005100.4919999996</v>
      </c>
      <c r="Z281" s="44">
        <v>0</v>
      </c>
      <c r="AA281" s="44">
        <f t="shared" si="102"/>
        <v>5005100.4919999996</v>
      </c>
      <c r="AB281" s="44">
        <v>136614136.85530001</v>
      </c>
      <c r="AC281" s="49">
        <f t="shared" si="111"/>
        <v>313410091.48750001</v>
      </c>
    </row>
    <row r="282" spans="1:29" ht="24.9" customHeight="1">
      <c r="A282" s="150"/>
      <c r="B282" s="152"/>
      <c r="C282" s="40">
        <v>5</v>
      </c>
      <c r="D282" s="44" t="s">
        <v>677</v>
      </c>
      <c r="E282" s="44">
        <v>137968554.24950001</v>
      </c>
      <c r="F282" s="44">
        <v>0</v>
      </c>
      <c r="G282" s="44">
        <v>35384033.674400002</v>
      </c>
      <c r="H282" s="44">
        <v>6862290.8070999999</v>
      </c>
      <c r="I282" s="44">
        <v>161692.2665</v>
      </c>
      <c r="J282" s="44">
        <v>5205428.4057</v>
      </c>
      <c r="K282" s="44">
        <v>0</v>
      </c>
      <c r="L282" s="44">
        <f t="shared" si="106"/>
        <v>5205428.4057</v>
      </c>
      <c r="M282" s="44">
        <v>98641245.225199997</v>
      </c>
      <c r="N282" s="49">
        <f t="shared" si="110"/>
        <v>284223244.62839997</v>
      </c>
      <c r="O282" s="48"/>
      <c r="P282" s="152"/>
      <c r="Q282" s="52">
        <v>28</v>
      </c>
      <c r="R282" s="41" t="s">
        <v>117</v>
      </c>
      <c r="S282" s="44" t="s">
        <v>678</v>
      </c>
      <c r="T282" s="44">
        <v>101604115.95630001</v>
      </c>
      <c r="U282" s="44">
        <f t="shared" si="108"/>
        <v>-2536017.62</v>
      </c>
      <c r="V282" s="44">
        <v>26057846.876800001</v>
      </c>
      <c r="W282" s="44">
        <v>5758744.7049000002</v>
      </c>
      <c r="X282" s="44">
        <v>119074.958</v>
      </c>
      <c r="Y282" s="44">
        <v>3833431.1337000001</v>
      </c>
      <c r="Z282" s="44">
        <v>0</v>
      </c>
      <c r="AA282" s="44">
        <f t="shared" si="102"/>
        <v>3833431.1337000001</v>
      </c>
      <c r="AB282" s="44">
        <v>106298880.44939999</v>
      </c>
      <c r="AC282" s="49">
        <f t="shared" si="111"/>
        <v>241136076.45910001</v>
      </c>
    </row>
    <row r="283" spans="1:29" ht="24.9" customHeight="1">
      <c r="A283" s="150"/>
      <c r="B283" s="152"/>
      <c r="C283" s="40">
        <v>6</v>
      </c>
      <c r="D283" s="44" t="s">
        <v>679</v>
      </c>
      <c r="E283" s="44">
        <v>132652388.60959999</v>
      </c>
      <c r="F283" s="44">
        <v>0</v>
      </c>
      <c r="G283" s="44">
        <v>34020626.012000002</v>
      </c>
      <c r="H283" s="44">
        <v>6549620.1666999999</v>
      </c>
      <c r="I283" s="44">
        <v>155461.98540000001</v>
      </c>
      <c r="J283" s="44">
        <v>5004854.2982999999</v>
      </c>
      <c r="K283" s="44">
        <v>0</v>
      </c>
      <c r="L283" s="44">
        <f t="shared" si="106"/>
        <v>5004854.2982999999</v>
      </c>
      <c r="M283" s="44">
        <v>93166802.684200004</v>
      </c>
      <c r="N283" s="49">
        <f t="shared" si="110"/>
        <v>271549753.75620002</v>
      </c>
      <c r="O283" s="48"/>
      <c r="P283" s="152"/>
      <c r="Q283" s="52">
        <v>29</v>
      </c>
      <c r="R283" s="41" t="s">
        <v>117</v>
      </c>
      <c r="S283" s="44" t="s">
        <v>680</v>
      </c>
      <c r="T283" s="44">
        <v>122190724.3985</v>
      </c>
      <c r="U283" s="44">
        <f t="shared" si="108"/>
        <v>-2536017.62</v>
      </c>
      <c r="V283" s="44">
        <v>31337580.728599999</v>
      </c>
      <c r="W283" s="44">
        <v>6256635.3744000001</v>
      </c>
      <c r="X283" s="44">
        <v>143201.43659999999</v>
      </c>
      <c r="Y283" s="44">
        <v>4610145.1969999997</v>
      </c>
      <c r="Z283" s="44">
        <v>0</v>
      </c>
      <c r="AA283" s="44">
        <f t="shared" si="102"/>
        <v>4610145.1969999997</v>
      </c>
      <c r="AB283" s="44">
        <v>115016276.67910001</v>
      </c>
      <c r="AC283" s="49">
        <f t="shared" si="111"/>
        <v>277018546.19419998</v>
      </c>
    </row>
    <row r="284" spans="1:29" ht="24.9" customHeight="1">
      <c r="A284" s="150"/>
      <c r="B284" s="152"/>
      <c r="C284" s="40">
        <v>7</v>
      </c>
      <c r="D284" s="44" t="s">
        <v>681</v>
      </c>
      <c r="E284" s="44">
        <v>133937248.4105</v>
      </c>
      <c r="F284" s="44">
        <v>0</v>
      </c>
      <c r="G284" s="44">
        <v>34350146.9142</v>
      </c>
      <c r="H284" s="44">
        <v>6975749.1243000003</v>
      </c>
      <c r="I284" s="44">
        <v>156967.777</v>
      </c>
      <c r="J284" s="44">
        <v>5053330.8930000002</v>
      </c>
      <c r="K284" s="44">
        <v>0</v>
      </c>
      <c r="L284" s="44">
        <f t="shared" si="106"/>
        <v>5053330.8930000002</v>
      </c>
      <c r="M284" s="44">
        <v>100627747.8194</v>
      </c>
      <c r="N284" s="49">
        <f t="shared" si="110"/>
        <v>281101190.93840003</v>
      </c>
      <c r="O284" s="48"/>
      <c r="P284" s="152"/>
      <c r="Q284" s="52">
        <v>30</v>
      </c>
      <c r="R284" s="41" t="s">
        <v>117</v>
      </c>
      <c r="S284" s="44" t="s">
        <v>682</v>
      </c>
      <c r="T284" s="44">
        <v>103169742.0273</v>
      </c>
      <c r="U284" s="44">
        <f t="shared" si="108"/>
        <v>-2536017.62</v>
      </c>
      <c r="V284" s="44">
        <v>26459374.354699999</v>
      </c>
      <c r="W284" s="44">
        <v>5967928.4242000002</v>
      </c>
      <c r="X284" s="44">
        <v>120909.7936</v>
      </c>
      <c r="Y284" s="44">
        <v>3892500.7851999998</v>
      </c>
      <c r="Z284" s="44">
        <v>0</v>
      </c>
      <c r="AA284" s="44">
        <f t="shared" si="102"/>
        <v>3892500.7851999998</v>
      </c>
      <c r="AB284" s="44">
        <v>109961406.1349</v>
      </c>
      <c r="AC284" s="49">
        <f t="shared" si="111"/>
        <v>247035843.89989999</v>
      </c>
    </row>
    <row r="285" spans="1:29" ht="24.9" customHeight="1">
      <c r="A285" s="150"/>
      <c r="B285" s="152"/>
      <c r="C285" s="40">
        <v>8</v>
      </c>
      <c r="D285" s="44" t="s">
        <v>683</v>
      </c>
      <c r="E285" s="44">
        <v>144962598.10479999</v>
      </c>
      <c r="F285" s="44">
        <v>0</v>
      </c>
      <c r="G285" s="44">
        <v>37177757.502400003</v>
      </c>
      <c r="H285" s="44">
        <v>7516716.2248</v>
      </c>
      <c r="I285" s="44">
        <v>169888.93719999999</v>
      </c>
      <c r="J285" s="44">
        <v>5469307.3362999996</v>
      </c>
      <c r="K285" s="44">
        <v>0</v>
      </c>
      <c r="L285" s="44">
        <f t="shared" si="106"/>
        <v>5469307.3362999996</v>
      </c>
      <c r="M285" s="44">
        <v>110099354.4402</v>
      </c>
      <c r="N285" s="49">
        <f t="shared" si="110"/>
        <v>305395622.54569995</v>
      </c>
      <c r="O285" s="48"/>
      <c r="P285" s="152"/>
      <c r="Q285" s="52">
        <v>31</v>
      </c>
      <c r="R285" s="41" t="s">
        <v>117</v>
      </c>
      <c r="S285" s="44" t="s">
        <v>684</v>
      </c>
      <c r="T285" s="44">
        <v>103620124.04530001</v>
      </c>
      <c r="U285" s="44">
        <f t="shared" si="108"/>
        <v>-2536017.62</v>
      </c>
      <c r="V285" s="44">
        <v>26574881.345199998</v>
      </c>
      <c r="W285" s="44">
        <v>6101491.2318000002</v>
      </c>
      <c r="X285" s="44">
        <v>121437.6189</v>
      </c>
      <c r="Y285" s="44">
        <v>3909493.2903999998</v>
      </c>
      <c r="Z285" s="44">
        <v>0</v>
      </c>
      <c r="AA285" s="44">
        <f t="shared" si="102"/>
        <v>3909493.2903999998</v>
      </c>
      <c r="AB285" s="44">
        <v>112299911.3266</v>
      </c>
      <c r="AC285" s="49">
        <f t="shared" si="111"/>
        <v>250091321.23820001</v>
      </c>
    </row>
    <row r="286" spans="1:29" ht="24.9" customHeight="1">
      <c r="A286" s="150"/>
      <c r="B286" s="152"/>
      <c r="C286" s="40">
        <v>9</v>
      </c>
      <c r="D286" s="44" t="s">
        <v>685</v>
      </c>
      <c r="E286" s="44">
        <v>131905287.1305</v>
      </c>
      <c r="F286" s="44">
        <v>0</v>
      </c>
      <c r="G286" s="44">
        <v>33829021.018799998</v>
      </c>
      <c r="H286" s="44">
        <v>6308258.4828000003</v>
      </c>
      <c r="I286" s="44">
        <v>154586.4197</v>
      </c>
      <c r="J286" s="44">
        <v>4976666.8371000001</v>
      </c>
      <c r="K286" s="44">
        <v>0</v>
      </c>
      <c r="L286" s="44">
        <f t="shared" si="106"/>
        <v>4976666.8371000001</v>
      </c>
      <c r="M286" s="44">
        <v>88940884.101500005</v>
      </c>
      <c r="N286" s="49">
        <f t="shared" si="110"/>
        <v>266114703.99040002</v>
      </c>
      <c r="O286" s="48"/>
      <c r="P286" s="152"/>
      <c r="Q286" s="52">
        <v>32</v>
      </c>
      <c r="R286" s="41" t="s">
        <v>117</v>
      </c>
      <c r="S286" s="44" t="s">
        <v>686</v>
      </c>
      <c r="T286" s="44">
        <v>103116951.71780001</v>
      </c>
      <c r="U286" s="44">
        <f t="shared" si="108"/>
        <v>-2536017.62</v>
      </c>
      <c r="V286" s="44">
        <v>26445835.515299998</v>
      </c>
      <c r="W286" s="44">
        <v>5821074.0151000004</v>
      </c>
      <c r="X286" s="44">
        <v>120847.92600000001</v>
      </c>
      <c r="Y286" s="44">
        <v>3890509.0548</v>
      </c>
      <c r="Z286" s="44">
        <v>0</v>
      </c>
      <c r="AA286" s="44">
        <f t="shared" si="102"/>
        <v>3890509.0548</v>
      </c>
      <c r="AB286" s="44">
        <v>107390182.8722</v>
      </c>
      <c r="AC286" s="49">
        <f t="shared" si="111"/>
        <v>244249383.48119998</v>
      </c>
    </row>
    <row r="287" spans="1:29" ht="24.9" customHeight="1">
      <c r="A287" s="150"/>
      <c r="B287" s="152"/>
      <c r="C287" s="40">
        <v>10</v>
      </c>
      <c r="D287" s="44" t="s">
        <v>687</v>
      </c>
      <c r="E287" s="44">
        <v>123353538.808</v>
      </c>
      <c r="F287" s="44">
        <v>0</v>
      </c>
      <c r="G287" s="44">
        <v>31635801.322799999</v>
      </c>
      <c r="H287" s="44">
        <v>6319976.2207000004</v>
      </c>
      <c r="I287" s="44">
        <v>144564.19709999999</v>
      </c>
      <c r="J287" s="44">
        <v>4654017.1298000002</v>
      </c>
      <c r="K287" s="44">
        <v>0</v>
      </c>
      <c r="L287" s="44">
        <f t="shared" si="106"/>
        <v>4654017.1298000002</v>
      </c>
      <c r="M287" s="44">
        <v>89146045.937099993</v>
      </c>
      <c r="N287" s="49">
        <f t="shared" si="110"/>
        <v>255253943.6155</v>
      </c>
      <c r="O287" s="48"/>
      <c r="P287" s="153"/>
      <c r="Q287" s="52">
        <v>33</v>
      </c>
      <c r="R287" s="41" t="s">
        <v>117</v>
      </c>
      <c r="S287" s="44" t="s">
        <v>688</v>
      </c>
      <c r="T287" s="44">
        <v>118861844.5017</v>
      </c>
      <c r="U287" s="44">
        <f t="shared" si="108"/>
        <v>-2536017.62</v>
      </c>
      <c r="V287" s="44">
        <v>30483841.273200002</v>
      </c>
      <c r="W287" s="44">
        <v>6164381.0961999996</v>
      </c>
      <c r="X287" s="44">
        <v>139300.15530000001</v>
      </c>
      <c r="Y287" s="44">
        <v>4484549.5778999999</v>
      </c>
      <c r="Z287" s="44">
        <v>0</v>
      </c>
      <c r="AA287" s="44">
        <f t="shared" si="102"/>
        <v>4484549.5778999999</v>
      </c>
      <c r="AB287" s="44">
        <v>113401028.29889999</v>
      </c>
      <c r="AC287" s="49">
        <f t="shared" si="111"/>
        <v>270998927.28319997</v>
      </c>
    </row>
    <row r="288" spans="1:29" ht="24.9" customHeight="1">
      <c r="A288" s="150"/>
      <c r="B288" s="152"/>
      <c r="C288" s="40">
        <v>11</v>
      </c>
      <c r="D288" s="44" t="s">
        <v>689</v>
      </c>
      <c r="E288" s="44">
        <v>129142863.33570001</v>
      </c>
      <c r="F288" s="44">
        <v>0</v>
      </c>
      <c r="G288" s="44">
        <v>33120557.433699999</v>
      </c>
      <c r="H288" s="44">
        <v>6323846.2002999997</v>
      </c>
      <c r="I288" s="44">
        <v>151348.99679999999</v>
      </c>
      <c r="J288" s="44">
        <v>4872443.0930000003</v>
      </c>
      <c r="K288" s="44">
        <v>0</v>
      </c>
      <c r="L288" s="44">
        <f t="shared" si="106"/>
        <v>4872443.0930000003</v>
      </c>
      <c r="M288" s="44">
        <v>89213804.077800006</v>
      </c>
      <c r="N288" s="49">
        <f t="shared" si="110"/>
        <v>262824863.13730001</v>
      </c>
      <c r="O288" s="48"/>
      <c r="P288" s="40"/>
      <c r="Q288" s="145"/>
      <c r="R288" s="146"/>
      <c r="S288" s="45"/>
      <c r="T288" s="45">
        <f>T255+T256+T257+T258+T259+T260+T261+T262+T263+T264+T265+T266+T267+T268+T269+T270+T271+T272+T273+T274+T275+T276+T277+T278+T279+T280+T281+T282+T283+T284+T285+T286+T287</f>
        <v>3835568822.5898991</v>
      </c>
      <c r="U288" s="45">
        <f t="shared" ref="U288:AB288" si="113">U255+U256+U257+U258+U259+U260+U261+U262+U263+U264+U265+U266+U267+U268+U269+U270+U271+U272+U273+U274+U275+U276+U277+U278+U279+U280+U281+U282+U283+U284+U285+U286+U287</f>
        <v>-83688581.460000008</v>
      </c>
      <c r="V288" s="45">
        <f t="shared" si="113"/>
        <v>983687167.82590008</v>
      </c>
      <c r="W288" s="45">
        <f t="shared" si="113"/>
        <v>213161822.28440002</v>
      </c>
      <c r="X288" s="45">
        <f t="shared" si="113"/>
        <v>4495095.4188000001</v>
      </c>
      <c r="Y288" s="45">
        <f t="shared" si="113"/>
        <v>144712532.5747</v>
      </c>
      <c r="Z288" s="45">
        <f t="shared" si="113"/>
        <v>0</v>
      </c>
      <c r="AA288" s="45">
        <f t="shared" si="113"/>
        <v>144712532.5747</v>
      </c>
      <c r="AB288" s="45">
        <f t="shared" si="113"/>
        <v>3912720021.9192004</v>
      </c>
      <c r="AC288" s="50">
        <f>SUM(AC255:AC287)</f>
        <v>9010656881.1529007</v>
      </c>
    </row>
    <row r="289" spans="1:29" ht="24.9" customHeight="1">
      <c r="A289" s="150"/>
      <c r="B289" s="152"/>
      <c r="C289" s="40">
        <v>12</v>
      </c>
      <c r="D289" s="44" t="s">
        <v>690</v>
      </c>
      <c r="E289" s="44">
        <v>125388666.9737</v>
      </c>
      <c r="F289" s="44">
        <v>0</v>
      </c>
      <c r="G289" s="44">
        <v>32157739.411699999</v>
      </c>
      <c r="H289" s="44">
        <v>6301434.8140000002</v>
      </c>
      <c r="I289" s="44">
        <v>146949.26579999999</v>
      </c>
      <c r="J289" s="44">
        <v>4730800.6695999997</v>
      </c>
      <c r="K289" s="44">
        <v>0</v>
      </c>
      <c r="L289" s="44">
        <f t="shared" si="106"/>
        <v>4730800.6695999997</v>
      </c>
      <c r="M289" s="44">
        <v>88821410.833800003</v>
      </c>
      <c r="N289" s="49">
        <f t="shared" si="110"/>
        <v>257547001.96860003</v>
      </c>
      <c r="O289" s="48"/>
      <c r="P289" s="151">
        <v>31</v>
      </c>
      <c r="Q289" s="52">
        <v>1</v>
      </c>
      <c r="R289" s="41" t="s">
        <v>118</v>
      </c>
      <c r="S289" s="44" t="s">
        <v>691</v>
      </c>
      <c r="T289" s="44">
        <v>140207855.40450001</v>
      </c>
      <c r="U289" s="44">
        <v>0</v>
      </c>
      <c r="V289" s="44">
        <v>35958334.883100003</v>
      </c>
      <c r="W289" s="44">
        <v>6046025.4786999999</v>
      </c>
      <c r="X289" s="44">
        <v>164316.61569999999</v>
      </c>
      <c r="Y289" s="44">
        <v>5289915.2071000002</v>
      </c>
      <c r="Z289" s="44">
        <f>Y289/2</f>
        <v>2644957.6035500001</v>
      </c>
      <c r="AA289" s="44">
        <f>Y289-Z289</f>
        <v>2644957.6035500001</v>
      </c>
      <c r="AB289" s="44">
        <v>96292825.937600002</v>
      </c>
      <c r="AC289" s="49">
        <f t="shared" si="111"/>
        <v>281314315.92315</v>
      </c>
    </row>
    <row r="290" spans="1:29" ht="24.9" customHeight="1">
      <c r="A290" s="150"/>
      <c r="B290" s="152"/>
      <c r="C290" s="40">
        <v>13</v>
      </c>
      <c r="D290" s="44" t="s">
        <v>692</v>
      </c>
      <c r="E290" s="44">
        <v>162394726.8019</v>
      </c>
      <c r="F290" s="44">
        <v>0</v>
      </c>
      <c r="G290" s="44">
        <v>41648479.3433</v>
      </c>
      <c r="H290" s="44">
        <v>8057888.1431999998</v>
      </c>
      <c r="I290" s="44">
        <v>190318.52280000001</v>
      </c>
      <c r="J290" s="44">
        <v>6127005.7401000001</v>
      </c>
      <c r="K290" s="44">
        <v>0</v>
      </c>
      <c r="L290" s="44">
        <f t="shared" si="106"/>
        <v>6127005.7401000001</v>
      </c>
      <c r="M290" s="44">
        <v>119574547.1464</v>
      </c>
      <c r="N290" s="49">
        <f t="shared" si="110"/>
        <v>337992965.69770002</v>
      </c>
      <c r="O290" s="48"/>
      <c r="P290" s="152"/>
      <c r="Q290" s="52">
        <v>2</v>
      </c>
      <c r="R290" s="41" t="s">
        <v>118</v>
      </c>
      <c r="S290" s="44" t="s">
        <v>295</v>
      </c>
      <c r="T290" s="44">
        <v>141435205.57359999</v>
      </c>
      <c r="U290" s="44">
        <v>0</v>
      </c>
      <c r="V290" s="44">
        <v>36273106.607299998</v>
      </c>
      <c r="W290" s="44">
        <v>6170985.9359999998</v>
      </c>
      <c r="X290" s="44">
        <v>165755.00889999999</v>
      </c>
      <c r="Y290" s="44">
        <v>5336222.0157000003</v>
      </c>
      <c r="Z290" s="44">
        <f t="shared" ref="Z290:Z305" si="114">Y290/2</f>
        <v>2668111.0078500002</v>
      </c>
      <c r="AA290" s="44">
        <f t="shared" ref="AA290:AA305" si="115">Y290-Z290</f>
        <v>2668111.0078500002</v>
      </c>
      <c r="AB290" s="44">
        <v>98480715.540600002</v>
      </c>
      <c r="AC290" s="49">
        <f t="shared" si="111"/>
        <v>285193879.67424995</v>
      </c>
    </row>
    <row r="291" spans="1:29" ht="24.9" customHeight="1">
      <c r="A291" s="150"/>
      <c r="B291" s="152"/>
      <c r="C291" s="40">
        <v>14</v>
      </c>
      <c r="D291" s="44" t="s">
        <v>693</v>
      </c>
      <c r="E291" s="44">
        <v>111425625.02249999</v>
      </c>
      <c r="F291" s="44">
        <v>0</v>
      </c>
      <c r="G291" s="44">
        <v>28576715.103100002</v>
      </c>
      <c r="H291" s="44">
        <v>6084672.8337000003</v>
      </c>
      <c r="I291" s="44">
        <v>130585.2769</v>
      </c>
      <c r="J291" s="44">
        <v>4203987.7620999999</v>
      </c>
      <c r="K291" s="44">
        <v>0</v>
      </c>
      <c r="L291" s="44">
        <f t="shared" si="106"/>
        <v>4203987.7620999999</v>
      </c>
      <c r="M291" s="44">
        <v>85026199.986900002</v>
      </c>
      <c r="N291" s="49">
        <f t="shared" si="110"/>
        <v>235447785.98519999</v>
      </c>
      <c r="O291" s="48"/>
      <c r="P291" s="152"/>
      <c r="Q291" s="52">
        <v>3</v>
      </c>
      <c r="R291" s="41" t="s">
        <v>118</v>
      </c>
      <c r="S291" s="44" t="s">
        <v>694</v>
      </c>
      <c r="T291" s="44">
        <v>140818886.3188</v>
      </c>
      <c r="U291" s="44">
        <v>0</v>
      </c>
      <c r="V291" s="44">
        <v>36115042.609399997</v>
      </c>
      <c r="W291" s="44">
        <v>6080380.9804999996</v>
      </c>
      <c r="X291" s="44">
        <v>165032.71350000001</v>
      </c>
      <c r="Y291" s="44">
        <v>5312968.8492999999</v>
      </c>
      <c r="Z291" s="44">
        <f t="shared" si="114"/>
        <v>2656484.4246499999</v>
      </c>
      <c r="AA291" s="44">
        <f t="shared" si="115"/>
        <v>2656484.4246499999</v>
      </c>
      <c r="AB291" s="44">
        <v>96894344.585299999</v>
      </c>
      <c r="AC291" s="49">
        <f t="shared" si="111"/>
        <v>282730171.63215005</v>
      </c>
    </row>
    <row r="292" spans="1:29" ht="24.9" customHeight="1">
      <c r="A292" s="150"/>
      <c r="B292" s="152"/>
      <c r="C292" s="40">
        <v>15</v>
      </c>
      <c r="D292" s="44" t="s">
        <v>695</v>
      </c>
      <c r="E292" s="44">
        <v>123330147.35879999</v>
      </c>
      <c r="F292" s="44">
        <v>0</v>
      </c>
      <c r="G292" s="44">
        <v>31629802.2469</v>
      </c>
      <c r="H292" s="44">
        <v>6643922.6235999996</v>
      </c>
      <c r="I292" s="44">
        <v>144536.78349999999</v>
      </c>
      <c r="J292" s="44">
        <v>4653134.5916999998</v>
      </c>
      <c r="K292" s="44">
        <v>0</v>
      </c>
      <c r="L292" s="44">
        <f t="shared" si="106"/>
        <v>4653134.5916999998</v>
      </c>
      <c r="M292" s="44">
        <v>94817911.918799996</v>
      </c>
      <c r="N292" s="49">
        <f t="shared" si="110"/>
        <v>261219455.52329996</v>
      </c>
      <c r="O292" s="48"/>
      <c r="P292" s="152"/>
      <c r="Q292" s="52">
        <v>4</v>
      </c>
      <c r="R292" s="41" t="s">
        <v>118</v>
      </c>
      <c r="S292" s="44" t="s">
        <v>696</v>
      </c>
      <c r="T292" s="44">
        <v>106908644.7071</v>
      </c>
      <c r="U292" s="44">
        <v>0</v>
      </c>
      <c r="V292" s="44">
        <v>27418270.090399999</v>
      </c>
      <c r="W292" s="44">
        <v>5079446.8551000003</v>
      </c>
      <c r="X292" s="44">
        <v>125291.6012</v>
      </c>
      <c r="Y292" s="44">
        <v>4033566.1919</v>
      </c>
      <c r="Z292" s="44">
        <f t="shared" si="114"/>
        <v>2016783.09595</v>
      </c>
      <c r="AA292" s="44">
        <f t="shared" si="115"/>
        <v>2016783.09595</v>
      </c>
      <c r="AB292" s="44">
        <v>79369333.765900001</v>
      </c>
      <c r="AC292" s="49">
        <f t="shared" si="111"/>
        <v>220917770.11565006</v>
      </c>
    </row>
    <row r="293" spans="1:29" ht="24.9" customHeight="1">
      <c r="A293" s="150"/>
      <c r="B293" s="152"/>
      <c r="C293" s="40">
        <v>16</v>
      </c>
      <c r="D293" s="44" t="s">
        <v>697</v>
      </c>
      <c r="E293" s="44">
        <v>140039737.88069999</v>
      </c>
      <c r="F293" s="44">
        <v>0</v>
      </c>
      <c r="G293" s="44">
        <v>35915218.709600002</v>
      </c>
      <c r="H293" s="44">
        <v>7242594.4625000004</v>
      </c>
      <c r="I293" s="44">
        <v>164119.59039999999</v>
      </c>
      <c r="J293" s="44">
        <v>5283572.2854000004</v>
      </c>
      <c r="K293" s="44">
        <v>0</v>
      </c>
      <c r="L293" s="44">
        <f t="shared" si="106"/>
        <v>5283572.2854000004</v>
      </c>
      <c r="M293" s="44">
        <v>105299850.9279</v>
      </c>
      <c r="N293" s="49">
        <f t="shared" si="110"/>
        <v>293945093.85650003</v>
      </c>
      <c r="O293" s="48"/>
      <c r="P293" s="152"/>
      <c r="Q293" s="52">
        <v>5</v>
      </c>
      <c r="R293" s="41" t="s">
        <v>118</v>
      </c>
      <c r="S293" s="44" t="s">
        <v>698</v>
      </c>
      <c r="T293" s="44">
        <v>186006451.2229</v>
      </c>
      <c r="U293" s="44">
        <v>0</v>
      </c>
      <c r="V293" s="44">
        <v>47704047.994999997</v>
      </c>
      <c r="W293" s="44">
        <v>8784472.6708000004</v>
      </c>
      <c r="X293" s="44">
        <v>217990.28659999999</v>
      </c>
      <c r="Y293" s="44">
        <v>7017854.6851000004</v>
      </c>
      <c r="Z293" s="44">
        <f t="shared" si="114"/>
        <v>3508927.3425500002</v>
      </c>
      <c r="AA293" s="44">
        <f t="shared" si="115"/>
        <v>3508927.3425500002</v>
      </c>
      <c r="AB293" s="44">
        <v>144239354.5368</v>
      </c>
      <c r="AC293" s="49">
        <f t="shared" si="111"/>
        <v>390461244.05465001</v>
      </c>
    </row>
    <row r="294" spans="1:29" ht="24.9" customHeight="1">
      <c r="A294" s="150"/>
      <c r="B294" s="153"/>
      <c r="C294" s="40">
        <v>17</v>
      </c>
      <c r="D294" s="44" t="s">
        <v>699</v>
      </c>
      <c r="E294" s="44">
        <v>115972257.3571</v>
      </c>
      <c r="F294" s="44">
        <v>0</v>
      </c>
      <c r="G294" s="44">
        <v>29742764.805599999</v>
      </c>
      <c r="H294" s="44">
        <v>6061959.6105000004</v>
      </c>
      <c r="I294" s="44">
        <v>135913.70319999999</v>
      </c>
      <c r="J294" s="44">
        <v>4375528.0760000004</v>
      </c>
      <c r="K294" s="44">
        <v>0</v>
      </c>
      <c r="L294" s="44">
        <f t="shared" si="106"/>
        <v>4375528.0760000004</v>
      </c>
      <c r="M294" s="44">
        <v>84628521.985400006</v>
      </c>
      <c r="N294" s="49">
        <f t="shared" si="110"/>
        <v>240916945.53780001</v>
      </c>
      <c r="O294" s="48"/>
      <c r="P294" s="152"/>
      <c r="Q294" s="52">
        <v>6</v>
      </c>
      <c r="R294" s="41" t="s">
        <v>118</v>
      </c>
      <c r="S294" s="44" t="s">
        <v>700</v>
      </c>
      <c r="T294" s="44">
        <v>160848255.70039999</v>
      </c>
      <c r="U294" s="44">
        <v>0</v>
      </c>
      <c r="V294" s="44">
        <v>41251864.434799999</v>
      </c>
      <c r="W294" s="44">
        <v>7463030.9265999999</v>
      </c>
      <c r="X294" s="44">
        <v>188506.13579999999</v>
      </c>
      <c r="Y294" s="44">
        <v>6068658.7880999995</v>
      </c>
      <c r="Z294" s="44">
        <f t="shared" si="114"/>
        <v>3034329.3940499998</v>
      </c>
      <c r="AA294" s="44">
        <f t="shared" si="115"/>
        <v>3034329.3940499998</v>
      </c>
      <c r="AB294" s="44">
        <v>121102686.2228</v>
      </c>
      <c r="AC294" s="49">
        <f t="shared" si="111"/>
        <v>333888672.81445003</v>
      </c>
    </row>
    <row r="295" spans="1:29" ht="24.9" customHeight="1">
      <c r="A295" s="40"/>
      <c r="B295" s="144" t="s">
        <v>701</v>
      </c>
      <c r="C295" s="145"/>
      <c r="D295" s="45"/>
      <c r="E295" s="45">
        <f>SUM(E278:E294)</f>
        <v>2252200462.8954</v>
      </c>
      <c r="F295" s="45">
        <f t="shared" ref="F295:N295" si="116">SUM(F278:F294)</f>
        <v>0</v>
      </c>
      <c r="G295" s="45">
        <f t="shared" si="116"/>
        <v>577609423.05940008</v>
      </c>
      <c r="H295" s="45">
        <f t="shared" si="116"/>
        <v>115354652.7782</v>
      </c>
      <c r="I295" s="45">
        <f t="shared" si="116"/>
        <v>2639466.6477999999</v>
      </c>
      <c r="J295" s="45">
        <f t="shared" si="116"/>
        <v>84973480.578300014</v>
      </c>
      <c r="K295" s="45">
        <f t="shared" si="116"/>
        <v>0</v>
      </c>
      <c r="L295" s="45">
        <f t="shared" si="116"/>
        <v>84973480.578300014</v>
      </c>
      <c r="M295" s="45">
        <f t="shared" si="116"/>
        <v>1654064787.9856</v>
      </c>
      <c r="N295" s="50">
        <f t="shared" si="116"/>
        <v>4686842273.9447002</v>
      </c>
      <c r="O295" s="48"/>
      <c r="P295" s="152"/>
      <c r="Q295" s="52">
        <v>7</v>
      </c>
      <c r="R295" s="41" t="s">
        <v>118</v>
      </c>
      <c r="S295" s="44" t="s">
        <v>702</v>
      </c>
      <c r="T295" s="44">
        <v>141199595.7793</v>
      </c>
      <c r="U295" s="44">
        <v>0</v>
      </c>
      <c r="V295" s="44">
        <v>36212681.063699998</v>
      </c>
      <c r="W295" s="44">
        <v>5945028.7115000002</v>
      </c>
      <c r="X295" s="44">
        <v>165478.886</v>
      </c>
      <c r="Y295" s="44">
        <v>5327332.6719000004</v>
      </c>
      <c r="Z295" s="44">
        <f t="shared" si="114"/>
        <v>2663666.3359500002</v>
      </c>
      <c r="AA295" s="44">
        <f t="shared" si="115"/>
        <v>2663666.3359500002</v>
      </c>
      <c r="AB295" s="44">
        <v>94524508.331400007</v>
      </c>
      <c r="AC295" s="49">
        <f t="shared" si="111"/>
        <v>280710959.10784996</v>
      </c>
    </row>
    <row r="296" spans="1:29" ht="24.9" customHeight="1">
      <c r="A296" s="150">
        <v>15</v>
      </c>
      <c r="B296" s="151" t="s">
        <v>703</v>
      </c>
      <c r="C296" s="40">
        <v>1</v>
      </c>
      <c r="D296" s="44" t="s">
        <v>704</v>
      </c>
      <c r="E296" s="44">
        <v>185035778.8917</v>
      </c>
      <c r="F296" s="44">
        <f t="shared" ref="F296:F306" si="117">-4907596.13</f>
        <v>-4907596.13</v>
      </c>
      <c r="G296" s="44">
        <v>47455105.019199997</v>
      </c>
      <c r="H296" s="44">
        <v>7395223.5869000005</v>
      </c>
      <c r="I296" s="44">
        <v>216852.70699999999</v>
      </c>
      <c r="J296" s="44">
        <v>6981232.0985000003</v>
      </c>
      <c r="K296" s="44">
        <v>0</v>
      </c>
      <c r="L296" s="44">
        <f t="shared" si="106"/>
        <v>6981232.0985000003</v>
      </c>
      <c r="M296" s="44">
        <v>122815569.263</v>
      </c>
      <c r="N296" s="49">
        <f t="shared" si="110"/>
        <v>364992165.43629998</v>
      </c>
      <c r="O296" s="48"/>
      <c r="P296" s="152"/>
      <c r="Q296" s="52">
        <v>8</v>
      </c>
      <c r="R296" s="41" t="s">
        <v>118</v>
      </c>
      <c r="S296" s="44" t="s">
        <v>705</v>
      </c>
      <c r="T296" s="44">
        <v>124702020.38860001</v>
      </c>
      <c r="U296" s="44">
        <v>0</v>
      </c>
      <c r="V296" s="44">
        <v>31981638.951699998</v>
      </c>
      <c r="W296" s="44">
        <v>5465603.9895000001</v>
      </c>
      <c r="X296" s="44">
        <v>146144.5503</v>
      </c>
      <c r="Y296" s="44">
        <v>4704894.1167000001</v>
      </c>
      <c r="Z296" s="44">
        <f t="shared" si="114"/>
        <v>2352447.0583500001</v>
      </c>
      <c r="AA296" s="44">
        <f t="shared" si="115"/>
        <v>2352447.0583500001</v>
      </c>
      <c r="AB296" s="44">
        <v>86130426.015599996</v>
      </c>
      <c r="AC296" s="49">
        <f t="shared" si="111"/>
        <v>250778280.95404997</v>
      </c>
    </row>
    <row r="297" spans="1:29" ht="24.9" customHeight="1">
      <c r="A297" s="150"/>
      <c r="B297" s="152"/>
      <c r="C297" s="40">
        <v>2</v>
      </c>
      <c r="D297" s="44" t="s">
        <v>706</v>
      </c>
      <c r="E297" s="44">
        <v>134378995.3035</v>
      </c>
      <c r="F297" s="44">
        <f t="shared" si="117"/>
        <v>-4907596.13</v>
      </c>
      <c r="G297" s="44">
        <v>34463439.301799998</v>
      </c>
      <c r="H297" s="44">
        <v>6044460.5483999997</v>
      </c>
      <c r="I297" s="44">
        <v>157485.4823</v>
      </c>
      <c r="J297" s="44">
        <v>5069997.6026999997</v>
      </c>
      <c r="K297" s="44">
        <v>0</v>
      </c>
      <c r="L297" s="44">
        <f t="shared" si="106"/>
        <v>5069997.6026999997</v>
      </c>
      <c r="M297" s="44">
        <v>99165524.506600007</v>
      </c>
      <c r="N297" s="49">
        <f t="shared" si="110"/>
        <v>274372306.6153</v>
      </c>
      <c r="O297" s="48"/>
      <c r="P297" s="152"/>
      <c r="Q297" s="52">
        <v>9</v>
      </c>
      <c r="R297" s="41" t="s">
        <v>118</v>
      </c>
      <c r="S297" s="44" t="s">
        <v>707</v>
      </c>
      <c r="T297" s="44">
        <v>127903834.96709999</v>
      </c>
      <c r="U297" s="44">
        <v>0</v>
      </c>
      <c r="V297" s="44">
        <v>32802790.666099999</v>
      </c>
      <c r="W297" s="44">
        <v>5672782.6497</v>
      </c>
      <c r="X297" s="44">
        <v>149896.9173</v>
      </c>
      <c r="Y297" s="44">
        <v>4825695.6765000001</v>
      </c>
      <c r="Z297" s="44">
        <f t="shared" si="114"/>
        <v>2412847.83825</v>
      </c>
      <c r="AA297" s="44">
        <f t="shared" si="115"/>
        <v>2412847.83825</v>
      </c>
      <c r="AB297" s="44">
        <v>89757845.812099993</v>
      </c>
      <c r="AC297" s="49">
        <f t="shared" si="111"/>
        <v>258699998.85054997</v>
      </c>
    </row>
    <row r="298" spans="1:29" ht="24.9" customHeight="1">
      <c r="A298" s="150"/>
      <c r="B298" s="152"/>
      <c r="C298" s="40">
        <v>3</v>
      </c>
      <c r="D298" s="44" t="s">
        <v>708</v>
      </c>
      <c r="E298" s="44">
        <v>135249506.35879999</v>
      </c>
      <c r="F298" s="44">
        <f t="shared" si="117"/>
        <v>-4907596.13</v>
      </c>
      <c r="G298" s="44">
        <v>34686694.468000002</v>
      </c>
      <c r="H298" s="44">
        <v>5932295.8176999995</v>
      </c>
      <c r="I298" s="44">
        <v>158505.67800000001</v>
      </c>
      <c r="J298" s="44">
        <v>5102841.1951000001</v>
      </c>
      <c r="K298" s="44">
        <v>0</v>
      </c>
      <c r="L298" s="44">
        <f t="shared" si="106"/>
        <v>5102841.1951000001</v>
      </c>
      <c r="M298" s="44">
        <v>97201670.873099998</v>
      </c>
      <c r="N298" s="49">
        <f t="shared" si="110"/>
        <v>273423918.26069999</v>
      </c>
      <c r="O298" s="48"/>
      <c r="P298" s="152"/>
      <c r="Q298" s="52">
        <v>10</v>
      </c>
      <c r="R298" s="41" t="s">
        <v>118</v>
      </c>
      <c r="S298" s="44" t="s">
        <v>709</v>
      </c>
      <c r="T298" s="44">
        <v>121335323.6832</v>
      </c>
      <c r="U298" s="44">
        <v>0</v>
      </c>
      <c r="V298" s="44">
        <v>31118200.8281</v>
      </c>
      <c r="W298" s="44">
        <v>5302622.8684999999</v>
      </c>
      <c r="X298" s="44">
        <v>142198.94959999999</v>
      </c>
      <c r="Y298" s="44">
        <v>4577871.7038000003</v>
      </c>
      <c r="Z298" s="44">
        <f t="shared" si="114"/>
        <v>2288935.8519000001</v>
      </c>
      <c r="AA298" s="44">
        <f t="shared" si="115"/>
        <v>2288935.8519000001</v>
      </c>
      <c r="AB298" s="44">
        <v>83276845.709600002</v>
      </c>
      <c r="AC298" s="49">
        <f t="shared" si="111"/>
        <v>243464127.89090002</v>
      </c>
    </row>
    <row r="299" spans="1:29" ht="24.9" customHeight="1">
      <c r="A299" s="150"/>
      <c r="B299" s="152"/>
      <c r="C299" s="40">
        <v>4</v>
      </c>
      <c r="D299" s="44" t="s">
        <v>710</v>
      </c>
      <c r="E299" s="44">
        <v>147372587.5325</v>
      </c>
      <c r="F299" s="44">
        <f t="shared" si="117"/>
        <v>-4907596.13</v>
      </c>
      <c r="G299" s="44">
        <v>37795834.190499999</v>
      </c>
      <c r="H299" s="44">
        <v>5986691.1306999996</v>
      </c>
      <c r="I299" s="44">
        <v>172713.32459999999</v>
      </c>
      <c r="J299" s="44">
        <v>5560234.0514000002</v>
      </c>
      <c r="K299" s="44">
        <v>0</v>
      </c>
      <c r="L299" s="44">
        <f t="shared" si="106"/>
        <v>5560234.0514000002</v>
      </c>
      <c r="M299" s="44">
        <v>98154059.670300007</v>
      </c>
      <c r="N299" s="49">
        <f t="shared" si="110"/>
        <v>290134523.76999998</v>
      </c>
      <c r="O299" s="48"/>
      <c r="P299" s="152"/>
      <c r="Q299" s="52">
        <v>11</v>
      </c>
      <c r="R299" s="41" t="s">
        <v>118</v>
      </c>
      <c r="S299" s="44" t="s">
        <v>711</v>
      </c>
      <c r="T299" s="44">
        <v>167640485.93279999</v>
      </c>
      <c r="U299" s="44">
        <v>0</v>
      </c>
      <c r="V299" s="44">
        <v>42993830.236900002</v>
      </c>
      <c r="W299" s="44">
        <v>7335989.9510000004</v>
      </c>
      <c r="X299" s="44">
        <v>196466.291</v>
      </c>
      <c r="Y299" s="44">
        <v>6324923.4737999998</v>
      </c>
      <c r="Z299" s="44">
        <f t="shared" si="114"/>
        <v>3162461.7368999999</v>
      </c>
      <c r="AA299" s="44">
        <f t="shared" si="115"/>
        <v>3162461.7368999999</v>
      </c>
      <c r="AB299" s="44">
        <v>118878369.5414</v>
      </c>
      <c r="AC299" s="49">
        <f t="shared" si="111"/>
        <v>340207603.69</v>
      </c>
    </row>
    <row r="300" spans="1:29" ht="24.9" customHeight="1">
      <c r="A300" s="150"/>
      <c r="B300" s="152"/>
      <c r="C300" s="40">
        <v>5</v>
      </c>
      <c r="D300" s="44" t="s">
        <v>712</v>
      </c>
      <c r="E300" s="44">
        <v>143340010.47850001</v>
      </c>
      <c r="F300" s="44">
        <f t="shared" si="117"/>
        <v>-4907596.13</v>
      </c>
      <c r="G300" s="44">
        <v>36761621.408799998</v>
      </c>
      <c r="H300" s="44">
        <v>6298197.5432000002</v>
      </c>
      <c r="I300" s="44">
        <v>167987.34529999999</v>
      </c>
      <c r="J300" s="44">
        <v>5408088.5771000003</v>
      </c>
      <c r="K300" s="44">
        <v>0</v>
      </c>
      <c r="L300" s="44">
        <f t="shared" si="106"/>
        <v>5408088.5771000003</v>
      </c>
      <c r="M300" s="44">
        <v>103608118.14669999</v>
      </c>
      <c r="N300" s="49">
        <f t="shared" si="110"/>
        <v>290676427.3696</v>
      </c>
      <c r="O300" s="48"/>
      <c r="P300" s="152"/>
      <c r="Q300" s="52">
        <v>12</v>
      </c>
      <c r="R300" s="41" t="s">
        <v>118</v>
      </c>
      <c r="S300" s="44" t="s">
        <v>713</v>
      </c>
      <c r="T300" s="44">
        <v>112864348.6566</v>
      </c>
      <c r="U300" s="44">
        <v>0</v>
      </c>
      <c r="V300" s="44">
        <v>28945696.613400001</v>
      </c>
      <c r="W300" s="44">
        <v>5206746.5480000004</v>
      </c>
      <c r="X300" s="44">
        <v>132271.38920000001</v>
      </c>
      <c r="Y300" s="44">
        <v>4258269.4998000003</v>
      </c>
      <c r="Z300" s="44">
        <f t="shared" si="114"/>
        <v>2129134.7499000002</v>
      </c>
      <c r="AA300" s="44">
        <f t="shared" si="115"/>
        <v>2129134.7499000002</v>
      </c>
      <c r="AB300" s="44">
        <v>81598180.239500001</v>
      </c>
      <c r="AC300" s="49">
        <f t="shared" si="111"/>
        <v>230876378.19660002</v>
      </c>
    </row>
    <row r="301" spans="1:29" ht="24.9" customHeight="1">
      <c r="A301" s="150"/>
      <c r="B301" s="152"/>
      <c r="C301" s="40">
        <v>6</v>
      </c>
      <c r="D301" s="44" t="s">
        <v>102</v>
      </c>
      <c r="E301" s="44">
        <v>156079063.0684</v>
      </c>
      <c r="F301" s="44">
        <f t="shared" si="117"/>
        <v>-4907596.13</v>
      </c>
      <c r="G301" s="44">
        <v>40028735.921099998</v>
      </c>
      <c r="H301" s="44">
        <v>6642216.0969000002</v>
      </c>
      <c r="I301" s="44">
        <v>182916.8798</v>
      </c>
      <c r="J301" s="44">
        <v>5888721.4759999998</v>
      </c>
      <c r="K301" s="44">
        <v>0</v>
      </c>
      <c r="L301" s="44">
        <f t="shared" si="106"/>
        <v>5888721.4759999998</v>
      </c>
      <c r="M301" s="44">
        <v>109631420.5019</v>
      </c>
      <c r="N301" s="49">
        <f t="shared" si="110"/>
        <v>313545477.81409997</v>
      </c>
      <c r="O301" s="48"/>
      <c r="P301" s="152"/>
      <c r="Q301" s="52">
        <v>13</v>
      </c>
      <c r="R301" s="41" t="s">
        <v>118</v>
      </c>
      <c r="S301" s="44" t="s">
        <v>714</v>
      </c>
      <c r="T301" s="44">
        <v>150676089.428</v>
      </c>
      <c r="U301" s="44">
        <v>0</v>
      </c>
      <c r="V301" s="44">
        <v>38643065.090000004</v>
      </c>
      <c r="W301" s="44">
        <v>6223009.6736000003</v>
      </c>
      <c r="X301" s="44">
        <v>176584.86410000001</v>
      </c>
      <c r="Y301" s="44">
        <v>5684872.1814000001</v>
      </c>
      <c r="Z301" s="44">
        <f t="shared" si="114"/>
        <v>2842436.0907000001</v>
      </c>
      <c r="AA301" s="44">
        <f t="shared" si="115"/>
        <v>2842436.0907000001</v>
      </c>
      <c r="AB301" s="44">
        <v>99391581.243200004</v>
      </c>
      <c r="AC301" s="49">
        <f t="shared" si="111"/>
        <v>297952766.38960004</v>
      </c>
    </row>
    <row r="302" spans="1:29" ht="24.9" customHeight="1">
      <c r="A302" s="150"/>
      <c r="B302" s="152"/>
      <c r="C302" s="40">
        <v>7</v>
      </c>
      <c r="D302" s="44" t="s">
        <v>715</v>
      </c>
      <c r="E302" s="44">
        <v>122380408.2809</v>
      </c>
      <c r="F302" s="44">
        <f t="shared" si="117"/>
        <v>-4907596.13</v>
      </c>
      <c r="G302" s="44">
        <v>31386227.907099999</v>
      </c>
      <c r="H302" s="44">
        <v>5368087.2795000002</v>
      </c>
      <c r="I302" s="44">
        <v>143423.7366</v>
      </c>
      <c r="J302" s="44">
        <v>4617301.7977</v>
      </c>
      <c r="K302" s="44">
        <v>0</v>
      </c>
      <c r="L302" s="44">
        <f t="shared" si="106"/>
        <v>4617301.7977</v>
      </c>
      <c r="M302" s="44">
        <v>87323137.9252</v>
      </c>
      <c r="N302" s="49">
        <f t="shared" si="110"/>
        <v>246310990.79699999</v>
      </c>
      <c r="O302" s="48"/>
      <c r="P302" s="152"/>
      <c r="Q302" s="52">
        <v>14</v>
      </c>
      <c r="R302" s="41" t="s">
        <v>118</v>
      </c>
      <c r="S302" s="44" t="s">
        <v>716</v>
      </c>
      <c r="T302" s="44">
        <v>150458161.97459999</v>
      </c>
      <c r="U302" s="44">
        <v>0</v>
      </c>
      <c r="V302" s="44">
        <v>38587174.438699998</v>
      </c>
      <c r="W302" s="44">
        <v>6279539.4042999996</v>
      </c>
      <c r="X302" s="44">
        <v>176329.46400000001</v>
      </c>
      <c r="Y302" s="44">
        <v>5676649.9763000002</v>
      </c>
      <c r="Z302" s="44">
        <f t="shared" si="114"/>
        <v>2838324.9881500001</v>
      </c>
      <c r="AA302" s="44">
        <f t="shared" si="115"/>
        <v>2838324.9881500001</v>
      </c>
      <c r="AB302" s="44">
        <v>100381340.8255</v>
      </c>
      <c r="AC302" s="49">
        <f t="shared" si="111"/>
        <v>298720871.09524995</v>
      </c>
    </row>
    <row r="303" spans="1:29" ht="24.9" customHeight="1">
      <c r="A303" s="150"/>
      <c r="B303" s="152"/>
      <c r="C303" s="40">
        <v>8</v>
      </c>
      <c r="D303" s="44" t="s">
        <v>717</v>
      </c>
      <c r="E303" s="44">
        <v>131275530.5328</v>
      </c>
      <c r="F303" s="44">
        <f t="shared" si="117"/>
        <v>-4907596.13</v>
      </c>
      <c r="G303" s="44">
        <v>33667510.819799997</v>
      </c>
      <c r="H303" s="44">
        <v>5858496.7071000002</v>
      </c>
      <c r="I303" s="44">
        <v>153848.37640000001</v>
      </c>
      <c r="J303" s="44">
        <v>4952906.6919</v>
      </c>
      <c r="K303" s="44">
        <v>0</v>
      </c>
      <c r="L303" s="44">
        <f t="shared" si="106"/>
        <v>4952906.6919</v>
      </c>
      <c r="M303" s="44">
        <v>95909547.665600002</v>
      </c>
      <c r="N303" s="49">
        <f t="shared" si="110"/>
        <v>266910244.66360003</v>
      </c>
      <c r="O303" s="48"/>
      <c r="P303" s="152"/>
      <c r="Q303" s="52">
        <v>15</v>
      </c>
      <c r="R303" s="41" t="s">
        <v>118</v>
      </c>
      <c r="S303" s="44" t="s">
        <v>718</v>
      </c>
      <c r="T303" s="44">
        <v>118903514.8911</v>
      </c>
      <c r="U303" s="44">
        <v>0</v>
      </c>
      <c r="V303" s="44">
        <v>30494528.248100001</v>
      </c>
      <c r="W303" s="44">
        <v>5574836.5906999996</v>
      </c>
      <c r="X303" s="44">
        <v>139348.99100000001</v>
      </c>
      <c r="Y303" s="44">
        <v>4486121.7637999998</v>
      </c>
      <c r="Z303" s="44">
        <f t="shared" si="114"/>
        <v>2243060.8818999999</v>
      </c>
      <c r="AA303" s="44">
        <f t="shared" si="115"/>
        <v>2243060.8818999999</v>
      </c>
      <c r="AB303" s="44">
        <v>88042942.004899994</v>
      </c>
      <c r="AC303" s="49">
        <f t="shared" si="111"/>
        <v>245398231.60769999</v>
      </c>
    </row>
    <row r="304" spans="1:29" ht="24.9" customHeight="1">
      <c r="A304" s="150"/>
      <c r="B304" s="152"/>
      <c r="C304" s="40">
        <v>9</v>
      </c>
      <c r="D304" s="44" t="s">
        <v>719</v>
      </c>
      <c r="E304" s="44">
        <v>119681607.699</v>
      </c>
      <c r="F304" s="44">
        <f t="shared" si="117"/>
        <v>-4907596.13</v>
      </c>
      <c r="G304" s="44">
        <v>30694081.416299999</v>
      </c>
      <c r="H304" s="44">
        <v>5242824.9852999998</v>
      </c>
      <c r="I304" s="44">
        <v>140260.8769</v>
      </c>
      <c r="J304" s="44">
        <v>4515478.4998000003</v>
      </c>
      <c r="K304" s="44">
        <v>0</v>
      </c>
      <c r="L304" s="44">
        <f t="shared" si="106"/>
        <v>4515478.4998000003</v>
      </c>
      <c r="M304" s="44">
        <v>85129963.564700007</v>
      </c>
      <c r="N304" s="49">
        <f t="shared" si="110"/>
        <v>240496620.912</v>
      </c>
      <c r="O304" s="48"/>
      <c r="P304" s="152"/>
      <c r="Q304" s="52">
        <v>16</v>
      </c>
      <c r="R304" s="41" t="s">
        <v>118</v>
      </c>
      <c r="S304" s="44" t="s">
        <v>720</v>
      </c>
      <c r="T304" s="44">
        <v>151504674.12180001</v>
      </c>
      <c r="U304" s="44">
        <v>0</v>
      </c>
      <c r="V304" s="44">
        <v>38855567.633599997</v>
      </c>
      <c r="W304" s="44">
        <v>6399066.7982999999</v>
      </c>
      <c r="X304" s="44">
        <v>177555.9241</v>
      </c>
      <c r="Y304" s="44">
        <v>5716133.9304</v>
      </c>
      <c r="Z304" s="44">
        <f t="shared" si="114"/>
        <v>2858066.9652</v>
      </c>
      <c r="AA304" s="44">
        <f t="shared" si="115"/>
        <v>2858066.9652</v>
      </c>
      <c r="AB304" s="44">
        <v>102474104.79359999</v>
      </c>
      <c r="AC304" s="49">
        <f t="shared" si="111"/>
        <v>302269036.23660004</v>
      </c>
    </row>
    <row r="305" spans="1:29" ht="24.9" customHeight="1">
      <c r="A305" s="150"/>
      <c r="B305" s="152"/>
      <c r="C305" s="40">
        <v>10</v>
      </c>
      <c r="D305" s="44" t="s">
        <v>721</v>
      </c>
      <c r="E305" s="44">
        <v>113502853.9622</v>
      </c>
      <c r="F305" s="44">
        <f t="shared" si="117"/>
        <v>-4907596.13</v>
      </c>
      <c r="G305" s="44">
        <v>29109450.545200001</v>
      </c>
      <c r="H305" s="44">
        <v>5386574.7867999999</v>
      </c>
      <c r="I305" s="44">
        <v>133019.6856</v>
      </c>
      <c r="J305" s="44">
        <v>4282359.7259</v>
      </c>
      <c r="K305" s="44">
        <v>0</v>
      </c>
      <c r="L305" s="44">
        <f t="shared" si="106"/>
        <v>4282359.7259</v>
      </c>
      <c r="M305" s="44">
        <v>87646829.321799994</v>
      </c>
      <c r="N305" s="49">
        <f t="shared" si="110"/>
        <v>235153491.89750001</v>
      </c>
      <c r="O305" s="48"/>
      <c r="P305" s="153"/>
      <c r="Q305" s="52">
        <v>17</v>
      </c>
      <c r="R305" s="41" t="s">
        <v>118</v>
      </c>
      <c r="S305" s="44" t="s">
        <v>722</v>
      </c>
      <c r="T305" s="44">
        <v>160974390.6875</v>
      </c>
      <c r="U305" s="44">
        <v>0</v>
      </c>
      <c r="V305" s="44">
        <v>41284213.578699999</v>
      </c>
      <c r="W305" s="44">
        <v>5899925.6617000001</v>
      </c>
      <c r="X305" s="44">
        <v>188653.95970000001</v>
      </c>
      <c r="Y305" s="44">
        <v>6073417.7467999998</v>
      </c>
      <c r="Z305" s="44">
        <f t="shared" si="114"/>
        <v>3036708.8733999999</v>
      </c>
      <c r="AA305" s="44">
        <f t="shared" si="115"/>
        <v>3036708.8733999999</v>
      </c>
      <c r="AB305" s="44">
        <v>93734814.568599999</v>
      </c>
      <c r="AC305" s="49">
        <f t="shared" si="111"/>
        <v>305118707.32959998</v>
      </c>
    </row>
    <row r="306" spans="1:29" ht="24.9" customHeight="1">
      <c r="A306" s="150"/>
      <c r="B306" s="153"/>
      <c r="C306" s="40">
        <v>11</v>
      </c>
      <c r="D306" s="44" t="s">
        <v>723</v>
      </c>
      <c r="E306" s="44">
        <v>154912988.06439999</v>
      </c>
      <c r="F306" s="44">
        <f t="shared" si="117"/>
        <v>-4907596.13</v>
      </c>
      <c r="G306" s="44">
        <v>39729679.100299999</v>
      </c>
      <c r="H306" s="44">
        <v>6504750.9699999997</v>
      </c>
      <c r="I306" s="44">
        <v>181550.29810000001</v>
      </c>
      <c r="J306" s="44">
        <v>5844726.5237999996</v>
      </c>
      <c r="K306" s="44">
        <v>0</v>
      </c>
      <c r="L306" s="44">
        <f t="shared" ref="L306" si="118">J306-K306</f>
        <v>5844726.5237999996</v>
      </c>
      <c r="M306" s="44">
        <v>107224590.9455</v>
      </c>
      <c r="N306" s="49">
        <f t="shared" si="110"/>
        <v>309490689.77209997</v>
      </c>
      <c r="O306" s="48"/>
      <c r="P306" s="40"/>
      <c r="Q306" s="145"/>
      <c r="R306" s="146"/>
      <c r="S306" s="45"/>
      <c r="T306" s="45">
        <f>T289+T290+T291+T292+T293+T294+T295+T296+T297+T298+T299+T300+T301+T302+T303+T304+T305</f>
        <v>2404387739.4379001</v>
      </c>
      <c r="U306" s="45">
        <f t="shared" ref="U306:AB306" si="119">U289+U290+U291+U292+U293+U294+U295+U296+U297+U298+U299+U300+U301+U302+U303+U304+U305</f>
        <v>0</v>
      </c>
      <c r="V306" s="45">
        <f t="shared" si="119"/>
        <v>616640053.96899998</v>
      </c>
      <c r="W306" s="45">
        <f t="shared" si="119"/>
        <v>104929495.6945</v>
      </c>
      <c r="X306" s="45">
        <f t="shared" si="119"/>
        <v>2817822.548</v>
      </c>
      <c r="Y306" s="45">
        <f t="shared" si="119"/>
        <v>90715368.478400007</v>
      </c>
      <c r="Z306" s="45">
        <f t="shared" si="119"/>
        <v>45357684.239200003</v>
      </c>
      <c r="AA306" s="45">
        <f t="shared" si="119"/>
        <v>45357684.239200003</v>
      </c>
      <c r="AB306" s="45">
        <f t="shared" si="119"/>
        <v>1674570219.6744001</v>
      </c>
      <c r="AC306" s="50">
        <f>SUM(AC289:AC305)</f>
        <v>4848703015.5630016</v>
      </c>
    </row>
    <row r="307" spans="1:29" ht="24.9" customHeight="1">
      <c r="A307" s="40"/>
      <c r="B307" s="144" t="s">
        <v>724</v>
      </c>
      <c r="C307" s="145"/>
      <c r="D307" s="45"/>
      <c r="E307" s="45">
        <f>SUM(E296:E306)</f>
        <v>1543209330.1726999</v>
      </c>
      <c r="F307" s="45">
        <f t="shared" ref="F307:N307" si="120">SUM(F296:F306)</f>
        <v>-53983557.430000007</v>
      </c>
      <c r="G307" s="45">
        <f t="shared" si="120"/>
        <v>395778380.09810001</v>
      </c>
      <c r="H307" s="45">
        <f t="shared" si="120"/>
        <v>66659819.452499993</v>
      </c>
      <c r="I307" s="45">
        <f t="shared" si="120"/>
        <v>1808564.3905999998</v>
      </c>
      <c r="J307" s="45">
        <f t="shared" si="120"/>
        <v>58223888.2399</v>
      </c>
      <c r="K307" s="45">
        <f t="shared" si="120"/>
        <v>0</v>
      </c>
      <c r="L307" s="45">
        <f t="shared" si="120"/>
        <v>58223888.2399</v>
      </c>
      <c r="M307" s="45">
        <f t="shared" si="120"/>
        <v>1093810432.3843999</v>
      </c>
      <c r="N307" s="50">
        <f t="shared" si="120"/>
        <v>3105506857.3082004</v>
      </c>
      <c r="O307" s="48"/>
      <c r="P307" s="151">
        <v>32</v>
      </c>
      <c r="Q307" s="52">
        <v>1</v>
      </c>
      <c r="R307" s="41" t="s">
        <v>119</v>
      </c>
      <c r="S307" s="44" t="s">
        <v>725</v>
      </c>
      <c r="T307" s="44">
        <v>107105368.9296</v>
      </c>
      <c r="U307" s="44">
        <v>0</v>
      </c>
      <c r="V307" s="44">
        <v>27468722.866</v>
      </c>
      <c r="W307" s="44">
        <v>6987699.3839999996</v>
      </c>
      <c r="X307" s="44">
        <v>125522.15210000001</v>
      </c>
      <c r="Y307" s="44">
        <v>4040988.4185000001</v>
      </c>
      <c r="Z307" s="44">
        <f>Y307/2</f>
        <v>2020494.2092500001</v>
      </c>
      <c r="AA307" s="44">
        <f>Y307-Z307</f>
        <v>2020494.2092500001</v>
      </c>
      <c r="AB307" s="44">
        <v>213495001.24219999</v>
      </c>
      <c r="AC307" s="49">
        <f t="shared" si="111"/>
        <v>357202808.78314996</v>
      </c>
    </row>
    <row r="308" spans="1:29" ht="24.9" customHeight="1">
      <c r="A308" s="150">
        <v>16</v>
      </c>
      <c r="B308" s="151" t="s">
        <v>726</v>
      </c>
      <c r="C308" s="40">
        <v>1</v>
      </c>
      <c r="D308" s="44" t="s">
        <v>727</v>
      </c>
      <c r="E308" s="44">
        <v>121094890.2518</v>
      </c>
      <c r="F308" s="44">
        <v>0</v>
      </c>
      <c r="G308" s="44">
        <v>31056538.1928</v>
      </c>
      <c r="H308" s="44">
        <v>6215502.0140000004</v>
      </c>
      <c r="I308" s="44">
        <v>141917.17360000001</v>
      </c>
      <c r="J308" s="44">
        <v>4568800.3685999997</v>
      </c>
      <c r="K308" s="44">
        <f t="shared" ref="K308:K334" si="121">J308/2</f>
        <v>2284400.1842999998</v>
      </c>
      <c r="L308" s="44">
        <f>J308/2</f>
        <v>2284400.1842999998</v>
      </c>
      <c r="M308" s="44">
        <v>95025055.704099998</v>
      </c>
      <c r="N308" s="49">
        <f t="shared" si="110"/>
        <v>255818303.52059996</v>
      </c>
      <c r="O308" s="48"/>
      <c r="P308" s="152"/>
      <c r="Q308" s="52">
        <v>2</v>
      </c>
      <c r="R308" s="41" t="s">
        <v>119</v>
      </c>
      <c r="S308" s="44" t="s">
        <v>728</v>
      </c>
      <c r="T308" s="44">
        <v>133819840.40360001</v>
      </c>
      <c r="U308" s="44">
        <v>0</v>
      </c>
      <c r="V308" s="44">
        <v>34320035.930600002</v>
      </c>
      <c r="W308" s="44">
        <v>7878958.9327999996</v>
      </c>
      <c r="X308" s="44">
        <v>156830.1807</v>
      </c>
      <c r="Y308" s="44">
        <v>5048901.1953999996</v>
      </c>
      <c r="Z308" s="44">
        <f t="shared" ref="Z308:Z329" si="122">Y308/2</f>
        <v>2524450.5976999998</v>
      </c>
      <c r="AA308" s="44">
        <f t="shared" ref="AA308:AA329" si="123">Y308-Z308</f>
        <v>2524450.5976999998</v>
      </c>
      <c r="AB308" s="44">
        <v>229099757.67750001</v>
      </c>
      <c r="AC308" s="49">
        <f t="shared" si="111"/>
        <v>407799873.72290003</v>
      </c>
    </row>
    <row r="309" spans="1:29" ht="24.9" customHeight="1">
      <c r="A309" s="150"/>
      <c r="B309" s="152"/>
      <c r="C309" s="40">
        <v>2</v>
      </c>
      <c r="D309" s="44" t="s">
        <v>729</v>
      </c>
      <c r="E309" s="44">
        <v>113956395.68340001</v>
      </c>
      <c r="F309" s="44">
        <v>0</v>
      </c>
      <c r="G309" s="44">
        <v>29225767.887499999</v>
      </c>
      <c r="H309" s="44">
        <v>5948699.7954000002</v>
      </c>
      <c r="I309" s="44">
        <v>133551.2139</v>
      </c>
      <c r="J309" s="44">
        <v>4299471.4435000001</v>
      </c>
      <c r="K309" s="44">
        <f t="shared" si="121"/>
        <v>2149735.72175</v>
      </c>
      <c r="L309" s="44">
        <f t="shared" ref="L309:L334" si="124">J309/2</f>
        <v>2149735.72175</v>
      </c>
      <c r="M309" s="44">
        <v>90353707.561000004</v>
      </c>
      <c r="N309" s="49">
        <f t="shared" si="110"/>
        <v>241767857.86294997</v>
      </c>
      <c r="O309" s="48"/>
      <c r="P309" s="152"/>
      <c r="Q309" s="52">
        <v>3</v>
      </c>
      <c r="R309" s="41" t="s">
        <v>119</v>
      </c>
      <c r="S309" s="44" t="s">
        <v>730</v>
      </c>
      <c r="T309" s="44">
        <v>123276142.7387</v>
      </c>
      <c r="U309" s="44">
        <v>0</v>
      </c>
      <c r="V309" s="44">
        <v>31615951.980099998</v>
      </c>
      <c r="W309" s="44">
        <v>6871912.6111000003</v>
      </c>
      <c r="X309" s="44">
        <v>144473.4927</v>
      </c>
      <c r="Y309" s="44">
        <v>4651097.0464000003</v>
      </c>
      <c r="Z309" s="44">
        <f t="shared" si="122"/>
        <v>2325548.5232000002</v>
      </c>
      <c r="AA309" s="44">
        <f t="shared" si="123"/>
        <v>2325548.5232000002</v>
      </c>
      <c r="AB309" s="44">
        <v>211467730.51879999</v>
      </c>
      <c r="AC309" s="49">
        <f t="shared" si="111"/>
        <v>375701759.8646</v>
      </c>
    </row>
    <row r="310" spans="1:29" ht="24.9" customHeight="1">
      <c r="A310" s="150"/>
      <c r="B310" s="152"/>
      <c r="C310" s="40">
        <v>3</v>
      </c>
      <c r="D310" s="44" t="s">
        <v>731</v>
      </c>
      <c r="E310" s="44">
        <v>104690553.036</v>
      </c>
      <c r="F310" s="44">
        <v>0</v>
      </c>
      <c r="G310" s="44">
        <v>26849408.3609</v>
      </c>
      <c r="H310" s="44">
        <v>5517816.9073000001</v>
      </c>
      <c r="I310" s="44">
        <v>122692.10830000001</v>
      </c>
      <c r="J310" s="44">
        <v>3949879.6050999998</v>
      </c>
      <c r="K310" s="44">
        <f t="shared" si="121"/>
        <v>1974939.8025499999</v>
      </c>
      <c r="L310" s="44">
        <f t="shared" si="124"/>
        <v>1974939.8025499999</v>
      </c>
      <c r="M310" s="44">
        <v>82809527.495299995</v>
      </c>
      <c r="N310" s="49">
        <f t="shared" si="110"/>
        <v>221964937.71034998</v>
      </c>
      <c r="O310" s="48"/>
      <c r="P310" s="152"/>
      <c r="Q310" s="52">
        <v>4</v>
      </c>
      <c r="R310" s="41" t="s">
        <v>119</v>
      </c>
      <c r="S310" s="44" t="s">
        <v>732</v>
      </c>
      <c r="T310" s="44">
        <v>131594812.397</v>
      </c>
      <c r="U310" s="44">
        <v>0</v>
      </c>
      <c r="V310" s="44">
        <v>33749395.277500004</v>
      </c>
      <c r="W310" s="44">
        <v>7464838.7698999997</v>
      </c>
      <c r="X310" s="44">
        <v>154222.5588</v>
      </c>
      <c r="Y310" s="44">
        <v>4964952.9069999997</v>
      </c>
      <c r="Z310" s="44">
        <f t="shared" si="122"/>
        <v>2482476.4534999998</v>
      </c>
      <c r="AA310" s="44">
        <f t="shared" si="123"/>
        <v>2482476.4534999998</v>
      </c>
      <c r="AB310" s="44">
        <v>221849070.39410001</v>
      </c>
      <c r="AC310" s="49">
        <f t="shared" si="111"/>
        <v>397294815.85080004</v>
      </c>
    </row>
    <row r="311" spans="1:29" ht="24.9" customHeight="1">
      <c r="A311" s="150"/>
      <c r="B311" s="152"/>
      <c r="C311" s="40">
        <v>4</v>
      </c>
      <c r="D311" s="44" t="s">
        <v>733</v>
      </c>
      <c r="E311" s="44">
        <v>111346479.1213</v>
      </c>
      <c r="F311" s="44">
        <v>0</v>
      </c>
      <c r="G311" s="44">
        <v>28556416.990600001</v>
      </c>
      <c r="H311" s="44">
        <v>5891469.3720000004</v>
      </c>
      <c r="I311" s="44">
        <v>130492.5218</v>
      </c>
      <c r="J311" s="44">
        <v>4201001.659</v>
      </c>
      <c r="K311" s="44">
        <f t="shared" si="121"/>
        <v>2100500.8295</v>
      </c>
      <c r="L311" s="44">
        <f t="shared" si="124"/>
        <v>2100500.8295</v>
      </c>
      <c r="M311" s="44">
        <v>89351679.791700006</v>
      </c>
      <c r="N311" s="49">
        <f t="shared" si="110"/>
        <v>237377038.62690002</v>
      </c>
      <c r="O311" s="48"/>
      <c r="P311" s="152"/>
      <c r="Q311" s="52">
        <v>5</v>
      </c>
      <c r="R311" s="41" t="s">
        <v>119</v>
      </c>
      <c r="S311" s="44" t="s">
        <v>734</v>
      </c>
      <c r="T311" s="44">
        <v>122152908.51620001</v>
      </c>
      <c r="U311" s="44">
        <v>0</v>
      </c>
      <c r="V311" s="44">
        <v>31327882.298</v>
      </c>
      <c r="W311" s="44">
        <v>7562838.7282999996</v>
      </c>
      <c r="X311" s="44">
        <v>143157.1183</v>
      </c>
      <c r="Y311" s="44">
        <v>4608718.4379000003</v>
      </c>
      <c r="Z311" s="44">
        <f t="shared" si="122"/>
        <v>2304359.2189500001</v>
      </c>
      <c r="AA311" s="44">
        <f t="shared" si="123"/>
        <v>2304359.2189500001</v>
      </c>
      <c r="AB311" s="44">
        <v>223564917.90799999</v>
      </c>
      <c r="AC311" s="49">
        <f t="shared" si="111"/>
        <v>387056063.78775001</v>
      </c>
    </row>
    <row r="312" spans="1:29" ht="24.9" customHeight="1">
      <c r="A312" s="150"/>
      <c r="B312" s="152"/>
      <c r="C312" s="40">
        <v>5</v>
      </c>
      <c r="D312" s="44" t="s">
        <v>735</v>
      </c>
      <c r="E312" s="44">
        <v>119397532.07600001</v>
      </c>
      <c r="F312" s="44">
        <v>0</v>
      </c>
      <c r="G312" s="44">
        <v>30621226.109000001</v>
      </c>
      <c r="H312" s="44">
        <v>5813994.3196999999</v>
      </c>
      <c r="I312" s="44">
        <v>139927.95449999999</v>
      </c>
      <c r="J312" s="44">
        <v>4504760.5842000004</v>
      </c>
      <c r="K312" s="44">
        <f t="shared" si="121"/>
        <v>2252380.2921000002</v>
      </c>
      <c r="L312" s="44">
        <f t="shared" si="124"/>
        <v>2252380.2921000002</v>
      </c>
      <c r="M312" s="44">
        <v>87995195.787499994</v>
      </c>
      <c r="N312" s="49">
        <f t="shared" si="110"/>
        <v>246220256.5388</v>
      </c>
      <c r="O312" s="48"/>
      <c r="P312" s="152"/>
      <c r="Q312" s="52">
        <v>6</v>
      </c>
      <c r="R312" s="41" t="s">
        <v>119</v>
      </c>
      <c r="S312" s="44" t="s">
        <v>736</v>
      </c>
      <c r="T312" s="44">
        <v>122132496.96960001</v>
      </c>
      <c r="U312" s="44">
        <v>0</v>
      </c>
      <c r="V312" s="44">
        <v>31322647.461300001</v>
      </c>
      <c r="W312" s="44">
        <v>7511720.5011999998</v>
      </c>
      <c r="X312" s="44">
        <v>143133.19690000001</v>
      </c>
      <c r="Y312" s="44">
        <v>4607948.3288000003</v>
      </c>
      <c r="Z312" s="44">
        <f t="shared" si="122"/>
        <v>2303974.1644000001</v>
      </c>
      <c r="AA312" s="44">
        <f t="shared" si="123"/>
        <v>2303974.1644000001</v>
      </c>
      <c r="AB312" s="44">
        <v>222669906.4779</v>
      </c>
      <c r="AC312" s="49">
        <f t="shared" si="111"/>
        <v>386083878.77130002</v>
      </c>
    </row>
    <row r="313" spans="1:29" ht="24.9" customHeight="1">
      <c r="A313" s="150"/>
      <c r="B313" s="152"/>
      <c r="C313" s="40">
        <v>6</v>
      </c>
      <c r="D313" s="44" t="s">
        <v>737</v>
      </c>
      <c r="E313" s="44">
        <v>119797331.51549999</v>
      </c>
      <c r="F313" s="44">
        <v>0</v>
      </c>
      <c r="G313" s="44">
        <v>30723760.464899998</v>
      </c>
      <c r="H313" s="44">
        <v>5829873.0942000002</v>
      </c>
      <c r="I313" s="44">
        <v>140396.4994</v>
      </c>
      <c r="J313" s="44">
        <v>4519844.6544000003</v>
      </c>
      <c r="K313" s="44">
        <f t="shared" si="121"/>
        <v>2259922.3272000002</v>
      </c>
      <c r="L313" s="44">
        <f t="shared" si="124"/>
        <v>2259922.3272000002</v>
      </c>
      <c r="M313" s="44">
        <v>88273211.780000001</v>
      </c>
      <c r="N313" s="49">
        <f t="shared" si="110"/>
        <v>247024495.68119997</v>
      </c>
      <c r="O313" s="48"/>
      <c r="P313" s="152"/>
      <c r="Q313" s="52">
        <v>7</v>
      </c>
      <c r="R313" s="41" t="s">
        <v>119</v>
      </c>
      <c r="S313" s="44" t="s">
        <v>738</v>
      </c>
      <c r="T313" s="44">
        <v>132363680.25319999</v>
      </c>
      <c r="U313" s="44">
        <v>0</v>
      </c>
      <c r="V313" s="44">
        <v>33946582.573200002</v>
      </c>
      <c r="W313" s="44">
        <v>7882710.3337000003</v>
      </c>
      <c r="X313" s="44">
        <v>155123.6336</v>
      </c>
      <c r="Y313" s="44">
        <v>4993961.5937999999</v>
      </c>
      <c r="Z313" s="44">
        <f t="shared" si="122"/>
        <v>2496980.7969</v>
      </c>
      <c r="AA313" s="44">
        <f t="shared" si="123"/>
        <v>2496980.7969</v>
      </c>
      <c r="AB313" s="44">
        <v>229165439.6636</v>
      </c>
      <c r="AC313" s="49">
        <f t="shared" si="111"/>
        <v>406010517.25419998</v>
      </c>
    </row>
    <row r="314" spans="1:29" ht="24.9" customHeight="1">
      <c r="A314" s="150"/>
      <c r="B314" s="152"/>
      <c r="C314" s="40">
        <v>7</v>
      </c>
      <c r="D314" s="44" t="s">
        <v>739</v>
      </c>
      <c r="E314" s="44">
        <v>107224930.0693</v>
      </c>
      <c r="F314" s="44">
        <v>0</v>
      </c>
      <c r="G314" s="44">
        <v>27499386.051600002</v>
      </c>
      <c r="H314" s="44">
        <v>5408002.1920999996</v>
      </c>
      <c r="I314" s="44">
        <v>125662.2718</v>
      </c>
      <c r="J314" s="44">
        <v>4045499.3519000001</v>
      </c>
      <c r="K314" s="44">
        <f t="shared" si="121"/>
        <v>2022749.6759500001</v>
      </c>
      <c r="L314" s="44">
        <f t="shared" si="124"/>
        <v>2022749.6759500001</v>
      </c>
      <c r="M314" s="44">
        <v>80886819.473700002</v>
      </c>
      <c r="N314" s="49">
        <f t="shared" si="110"/>
        <v>223167549.73444998</v>
      </c>
      <c r="O314" s="48"/>
      <c r="P314" s="152"/>
      <c r="Q314" s="52">
        <v>8</v>
      </c>
      <c r="R314" s="41" t="s">
        <v>119</v>
      </c>
      <c r="S314" s="44" t="s">
        <v>740</v>
      </c>
      <c r="T314" s="44">
        <v>128235368.07449999</v>
      </c>
      <c r="U314" s="44">
        <v>0</v>
      </c>
      <c r="V314" s="44">
        <v>32887817.132399999</v>
      </c>
      <c r="W314" s="44">
        <v>7247893.5314999996</v>
      </c>
      <c r="X314" s="44">
        <v>150285.45759999999</v>
      </c>
      <c r="Y314" s="44">
        <v>4838204.1199000003</v>
      </c>
      <c r="Z314" s="44">
        <f t="shared" si="122"/>
        <v>2419102.0599500001</v>
      </c>
      <c r="AA314" s="44">
        <f t="shared" si="123"/>
        <v>2419102.0599500001</v>
      </c>
      <c r="AB314" s="44">
        <v>218050650.94440001</v>
      </c>
      <c r="AC314" s="49">
        <f t="shared" si="111"/>
        <v>388991117.20035005</v>
      </c>
    </row>
    <row r="315" spans="1:29" ht="24.9" customHeight="1">
      <c r="A315" s="150"/>
      <c r="B315" s="152"/>
      <c r="C315" s="40">
        <v>8</v>
      </c>
      <c r="D315" s="44" t="s">
        <v>741</v>
      </c>
      <c r="E315" s="44">
        <v>113573408.2484</v>
      </c>
      <c r="F315" s="44">
        <v>0</v>
      </c>
      <c r="G315" s="44">
        <v>29127545.2137</v>
      </c>
      <c r="H315" s="44">
        <v>5716005.1412000004</v>
      </c>
      <c r="I315" s="44">
        <v>133102.37169999999</v>
      </c>
      <c r="J315" s="44">
        <v>4285021.6750999996</v>
      </c>
      <c r="K315" s="44">
        <f t="shared" si="121"/>
        <v>2142510.8375499998</v>
      </c>
      <c r="L315" s="44">
        <f t="shared" si="124"/>
        <v>2142510.8375499998</v>
      </c>
      <c r="M315" s="44">
        <v>86279537.014899999</v>
      </c>
      <c r="N315" s="49">
        <f t="shared" si="110"/>
        <v>236972108.82745001</v>
      </c>
      <c r="O315" s="48"/>
      <c r="P315" s="152"/>
      <c r="Q315" s="52">
        <v>9</v>
      </c>
      <c r="R315" s="41" t="s">
        <v>119</v>
      </c>
      <c r="S315" s="44" t="s">
        <v>742</v>
      </c>
      <c r="T315" s="44">
        <v>122314320.56389999</v>
      </c>
      <c r="U315" s="44">
        <v>0</v>
      </c>
      <c r="V315" s="44">
        <v>31369278.754999999</v>
      </c>
      <c r="W315" s="44">
        <v>7366655.5535000004</v>
      </c>
      <c r="X315" s="44">
        <v>143346.28510000001</v>
      </c>
      <c r="Y315" s="44">
        <v>4614808.3682000004</v>
      </c>
      <c r="Z315" s="44">
        <f t="shared" si="122"/>
        <v>2307404.1841000002</v>
      </c>
      <c r="AA315" s="44">
        <f t="shared" si="123"/>
        <v>2307404.1841000002</v>
      </c>
      <c r="AB315" s="44">
        <v>220130014.2775</v>
      </c>
      <c r="AC315" s="49">
        <f t="shared" si="111"/>
        <v>383631019.61909997</v>
      </c>
    </row>
    <row r="316" spans="1:29" ht="24.9" customHeight="1">
      <c r="A316" s="150"/>
      <c r="B316" s="152"/>
      <c r="C316" s="40">
        <v>9</v>
      </c>
      <c r="D316" s="44" t="s">
        <v>743</v>
      </c>
      <c r="E316" s="44">
        <v>127779269.78929999</v>
      </c>
      <c r="F316" s="44">
        <v>0</v>
      </c>
      <c r="G316" s="44">
        <v>32770844.122400001</v>
      </c>
      <c r="H316" s="44">
        <v>6248747.1875</v>
      </c>
      <c r="I316" s="44">
        <v>149750.93309999999</v>
      </c>
      <c r="J316" s="44">
        <v>4820995.9453999996</v>
      </c>
      <c r="K316" s="44">
        <f t="shared" si="121"/>
        <v>2410497.9726999998</v>
      </c>
      <c r="L316" s="44">
        <f t="shared" si="124"/>
        <v>2410497.9726999998</v>
      </c>
      <c r="M316" s="44">
        <v>95607133.993900001</v>
      </c>
      <c r="N316" s="49">
        <f t="shared" si="110"/>
        <v>264966243.9989</v>
      </c>
      <c r="O316" s="48"/>
      <c r="P316" s="152"/>
      <c r="Q316" s="52">
        <v>10</v>
      </c>
      <c r="R316" s="41" t="s">
        <v>119</v>
      </c>
      <c r="S316" s="44" t="s">
        <v>744</v>
      </c>
      <c r="T316" s="44">
        <v>143433226.9684</v>
      </c>
      <c r="U316" s="44">
        <v>0</v>
      </c>
      <c r="V316" s="44">
        <v>36785528.127599999</v>
      </c>
      <c r="W316" s="44">
        <v>7879271.5494999997</v>
      </c>
      <c r="X316" s="44">
        <v>168096.59039999999</v>
      </c>
      <c r="Y316" s="44">
        <v>5411605.5505999997</v>
      </c>
      <c r="Z316" s="44">
        <f t="shared" si="122"/>
        <v>2705802.7752999999</v>
      </c>
      <c r="AA316" s="44">
        <f t="shared" si="123"/>
        <v>2705802.7752999999</v>
      </c>
      <c r="AB316" s="44">
        <v>229105231.17640001</v>
      </c>
      <c r="AC316" s="49">
        <f t="shared" si="111"/>
        <v>420077157.18760002</v>
      </c>
    </row>
    <row r="317" spans="1:29" ht="24.9" customHeight="1">
      <c r="A317" s="150"/>
      <c r="B317" s="152"/>
      <c r="C317" s="40">
        <v>10</v>
      </c>
      <c r="D317" s="44" t="s">
        <v>745</v>
      </c>
      <c r="E317" s="44">
        <v>112938991.0096</v>
      </c>
      <c r="F317" s="44">
        <v>0</v>
      </c>
      <c r="G317" s="44">
        <v>28964839.725699998</v>
      </c>
      <c r="H317" s="44">
        <v>5879341.9984999998</v>
      </c>
      <c r="I317" s="44">
        <v>132358.86629999999</v>
      </c>
      <c r="J317" s="44">
        <v>4261085.6880999999</v>
      </c>
      <c r="K317" s="44">
        <f t="shared" si="121"/>
        <v>2130542.84405</v>
      </c>
      <c r="L317" s="44">
        <f t="shared" si="124"/>
        <v>2130542.84405</v>
      </c>
      <c r="M317" s="44">
        <v>89139345.7852</v>
      </c>
      <c r="N317" s="49">
        <f t="shared" si="110"/>
        <v>239185420.22934997</v>
      </c>
      <c r="O317" s="48"/>
      <c r="P317" s="152"/>
      <c r="Q317" s="52">
        <v>11</v>
      </c>
      <c r="R317" s="41" t="s">
        <v>119</v>
      </c>
      <c r="S317" s="44" t="s">
        <v>746</v>
      </c>
      <c r="T317" s="44">
        <v>127741673.7201</v>
      </c>
      <c r="U317" s="44">
        <v>0</v>
      </c>
      <c r="V317" s="44">
        <v>32761202.066</v>
      </c>
      <c r="W317" s="44">
        <v>7656925.5873999996</v>
      </c>
      <c r="X317" s="44">
        <v>149706.87239999999</v>
      </c>
      <c r="Y317" s="44">
        <v>4819577.4797999999</v>
      </c>
      <c r="Z317" s="44">
        <f t="shared" si="122"/>
        <v>2409788.7398999999</v>
      </c>
      <c r="AA317" s="44">
        <f t="shared" si="123"/>
        <v>2409788.7398999999</v>
      </c>
      <c r="AB317" s="44">
        <v>225212252.31580001</v>
      </c>
      <c r="AC317" s="49">
        <f t="shared" si="111"/>
        <v>395931549.30159998</v>
      </c>
    </row>
    <row r="318" spans="1:29" ht="24.9" customHeight="1">
      <c r="A318" s="150"/>
      <c r="B318" s="152"/>
      <c r="C318" s="40">
        <v>11</v>
      </c>
      <c r="D318" s="44" t="s">
        <v>747</v>
      </c>
      <c r="E318" s="44">
        <v>139305505.4172</v>
      </c>
      <c r="F318" s="44">
        <v>0</v>
      </c>
      <c r="G318" s="44">
        <v>35726914.161799997</v>
      </c>
      <c r="H318" s="44">
        <v>6667211.6449999996</v>
      </c>
      <c r="I318" s="44">
        <v>163259.1066</v>
      </c>
      <c r="J318" s="44">
        <v>5255870.3606000002</v>
      </c>
      <c r="K318" s="44">
        <f t="shared" si="121"/>
        <v>2627935.1803000001</v>
      </c>
      <c r="L318" s="44">
        <f t="shared" si="124"/>
        <v>2627935.1803000001</v>
      </c>
      <c r="M318" s="44">
        <v>102933884.037</v>
      </c>
      <c r="N318" s="49">
        <f t="shared" si="110"/>
        <v>287424709.54789996</v>
      </c>
      <c r="O318" s="48"/>
      <c r="P318" s="152"/>
      <c r="Q318" s="52">
        <v>12</v>
      </c>
      <c r="R318" s="41" t="s">
        <v>119</v>
      </c>
      <c r="S318" s="44" t="s">
        <v>748</v>
      </c>
      <c r="T318" s="44">
        <v>122259740.0246</v>
      </c>
      <c r="U318" s="44">
        <v>0</v>
      </c>
      <c r="V318" s="44">
        <v>31355280.785300002</v>
      </c>
      <c r="W318" s="44">
        <v>7235410.4216999998</v>
      </c>
      <c r="X318" s="44">
        <v>143282.31940000001</v>
      </c>
      <c r="Y318" s="44">
        <v>4612749.0938999997</v>
      </c>
      <c r="Z318" s="44">
        <f t="shared" si="122"/>
        <v>2306374.5469499999</v>
      </c>
      <c r="AA318" s="44">
        <f t="shared" si="123"/>
        <v>2306374.5469499999</v>
      </c>
      <c r="AB318" s="44">
        <v>217832088.4738</v>
      </c>
      <c r="AC318" s="49">
        <f t="shared" si="111"/>
        <v>381132176.57175004</v>
      </c>
    </row>
    <row r="319" spans="1:29" ht="24.9" customHeight="1">
      <c r="A319" s="150"/>
      <c r="B319" s="152"/>
      <c r="C319" s="40">
        <v>12</v>
      </c>
      <c r="D319" s="44" t="s">
        <v>749</v>
      </c>
      <c r="E319" s="44">
        <v>118311522.56389999</v>
      </c>
      <c r="F319" s="44">
        <v>0</v>
      </c>
      <c r="G319" s="44">
        <v>30342703.243000001</v>
      </c>
      <c r="H319" s="44">
        <v>5830444.4282</v>
      </c>
      <c r="I319" s="44">
        <v>138655.20540000001</v>
      </c>
      <c r="J319" s="44">
        <v>4463786.4304</v>
      </c>
      <c r="K319" s="44">
        <f t="shared" si="121"/>
        <v>2231893.2152</v>
      </c>
      <c r="L319" s="44">
        <f t="shared" si="124"/>
        <v>2231893.2152</v>
      </c>
      <c r="M319" s="44">
        <v>88283215.070899993</v>
      </c>
      <c r="N319" s="49">
        <f t="shared" si="110"/>
        <v>245138433.72659999</v>
      </c>
      <c r="O319" s="48"/>
      <c r="P319" s="152"/>
      <c r="Q319" s="52">
        <v>13</v>
      </c>
      <c r="R319" s="41" t="s">
        <v>119</v>
      </c>
      <c r="S319" s="44" t="s">
        <v>750</v>
      </c>
      <c r="T319" s="44">
        <v>145143561.83849999</v>
      </c>
      <c r="U319" s="44">
        <v>0</v>
      </c>
      <c r="V319" s="44">
        <v>37224168.272500001</v>
      </c>
      <c r="W319" s="44">
        <v>8361811.6590999998</v>
      </c>
      <c r="X319" s="44">
        <v>170101.0177</v>
      </c>
      <c r="Y319" s="44">
        <v>5476134.9338999996</v>
      </c>
      <c r="Z319" s="44">
        <f t="shared" si="122"/>
        <v>2738067.4669499998</v>
      </c>
      <c r="AA319" s="44">
        <f t="shared" si="123"/>
        <v>2738067.4669499998</v>
      </c>
      <c r="AB319" s="44">
        <v>237553859.73910001</v>
      </c>
      <c r="AC319" s="49">
        <f t="shared" si="111"/>
        <v>431191569.99384999</v>
      </c>
    </row>
    <row r="320" spans="1:29" ht="24.9" customHeight="1">
      <c r="A320" s="150"/>
      <c r="B320" s="152"/>
      <c r="C320" s="40">
        <v>13</v>
      </c>
      <c r="D320" s="44" t="s">
        <v>751</v>
      </c>
      <c r="E320" s="44">
        <v>106879566.2288</v>
      </c>
      <c r="F320" s="44">
        <v>0</v>
      </c>
      <c r="G320" s="44">
        <v>27410812.4936</v>
      </c>
      <c r="H320" s="44">
        <v>5670664.9338999996</v>
      </c>
      <c r="I320" s="44">
        <v>125257.5226</v>
      </c>
      <c r="J320" s="44">
        <v>4032469.0874000001</v>
      </c>
      <c r="K320" s="44">
        <f t="shared" si="121"/>
        <v>2016234.5437</v>
      </c>
      <c r="L320" s="44">
        <f t="shared" si="124"/>
        <v>2016234.5437</v>
      </c>
      <c r="M320" s="44">
        <v>85485690.942599997</v>
      </c>
      <c r="N320" s="49">
        <f t="shared" si="110"/>
        <v>227588226.6652</v>
      </c>
      <c r="O320" s="48"/>
      <c r="P320" s="152"/>
      <c r="Q320" s="52">
        <v>14</v>
      </c>
      <c r="R320" s="41" t="s">
        <v>119</v>
      </c>
      <c r="S320" s="44" t="s">
        <v>752</v>
      </c>
      <c r="T320" s="44">
        <v>177744033.4287</v>
      </c>
      <c r="U320" s="44">
        <v>0</v>
      </c>
      <c r="V320" s="44">
        <v>45585031.302699998</v>
      </c>
      <c r="W320" s="44">
        <v>10200558.6504</v>
      </c>
      <c r="X320" s="44">
        <v>208307.14490000001</v>
      </c>
      <c r="Y320" s="44">
        <v>6706121.1562999999</v>
      </c>
      <c r="Z320" s="44">
        <f t="shared" si="122"/>
        <v>3353060.57815</v>
      </c>
      <c r="AA320" s="44">
        <f t="shared" si="123"/>
        <v>3353060.57815</v>
      </c>
      <c r="AB320" s="44">
        <v>269747847.4346</v>
      </c>
      <c r="AC320" s="49">
        <f t="shared" si="111"/>
        <v>506838838.53945005</v>
      </c>
    </row>
    <row r="321" spans="1:29" ht="24.9" customHeight="1">
      <c r="A321" s="150"/>
      <c r="B321" s="152"/>
      <c r="C321" s="40">
        <v>14</v>
      </c>
      <c r="D321" s="44" t="s">
        <v>753</v>
      </c>
      <c r="E321" s="44">
        <v>104011226.73549999</v>
      </c>
      <c r="F321" s="44">
        <v>0</v>
      </c>
      <c r="G321" s="44">
        <v>26675185.2938</v>
      </c>
      <c r="H321" s="44">
        <v>5491309.1635999996</v>
      </c>
      <c r="I321" s="44">
        <v>121895.97169999999</v>
      </c>
      <c r="J321" s="44">
        <v>3924249.2401000001</v>
      </c>
      <c r="K321" s="44">
        <f t="shared" si="121"/>
        <v>1962124.62005</v>
      </c>
      <c r="L321" s="44">
        <f t="shared" si="124"/>
        <v>1962124.62005</v>
      </c>
      <c r="M321" s="44">
        <v>82345412.542400002</v>
      </c>
      <c r="N321" s="49">
        <f t="shared" si="110"/>
        <v>220607154.32705003</v>
      </c>
      <c r="O321" s="48"/>
      <c r="P321" s="152"/>
      <c r="Q321" s="52">
        <v>15</v>
      </c>
      <c r="R321" s="41" t="s">
        <v>119</v>
      </c>
      <c r="S321" s="44" t="s">
        <v>754</v>
      </c>
      <c r="T321" s="44">
        <v>143500451.6886</v>
      </c>
      <c r="U321" s="44">
        <v>0</v>
      </c>
      <c r="V321" s="44">
        <v>36802768.880599998</v>
      </c>
      <c r="W321" s="44">
        <v>8240764.301</v>
      </c>
      <c r="X321" s="44">
        <v>168175.37450000001</v>
      </c>
      <c r="Y321" s="44">
        <v>5414141.8783</v>
      </c>
      <c r="Z321" s="44">
        <f t="shared" si="122"/>
        <v>2707070.93915</v>
      </c>
      <c r="AA321" s="44">
        <f t="shared" si="123"/>
        <v>2707070.93915</v>
      </c>
      <c r="AB321" s="44">
        <v>235434483.24219999</v>
      </c>
      <c r="AC321" s="49">
        <f t="shared" si="111"/>
        <v>426853714.42605001</v>
      </c>
    </row>
    <row r="322" spans="1:29" ht="24.9" customHeight="1">
      <c r="A322" s="150"/>
      <c r="B322" s="152"/>
      <c r="C322" s="40">
        <v>15</v>
      </c>
      <c r="D322" s="44" t="s">
        <v>755</v>
      </c>
      <c r="E322" s="44">
        <v>92657515.576499999</v>
      </c>
      <c r="F322" s="44">
        <v>0</v>
      </c>
      <c r="G322" s="44">
        <v>23763361.6527</v>
      </c>
      <c r="H322" s="44">
        <v>4970424.9938000003</v>
      </c>
      <c r="I322" s="44">
        <v>108589.9883</v>
      </c>
      <c r="J322" s="44">
        <v>3495884.0166000002</v>
      </c>
      <c r="K322" s="44">
        <f t="shared" si="121"/>
        <v>1747942.0083000001</v>
      </c>
      <c r="L322" s="44">
        <f t="shared" si="124"/>
        <v>1747942.0083000001</v>
      </c>
      <c r="M322" s="44">
        <v>73225431.036400005</v>
      </c>
      <c r="N322" s="49">
        <f t="shared" si="110"/>
        <v>196473265.25600001</v>
      </c>
      <c r="O322" s="48"/>
      <c r="P322" s="152"/>
      <c r="Q322" s="52">
        <v>16</v>
      </c>
      <c r="R322" s="41" t="s">
        <v>119</v>
      </c>
      <c r="S322" s="44" t="s">
        <v>756</v>
      </c>
      <c r="T322" s="44">
        <v>144804537.9454</v>
      </c>
      <c r="U322" s="44">
        <v>0</v>
      </c>
      <c r="V322" s="44">
        <v>37137220.685699999</v>
      </c>
      <c r="W322" s="44">
        <v>8251781.3461999996</v>
      </c>
      <c r="X322" s="44">
        <v>169703.6985</v>
      </c>
      <c r="Y322" s="44">
        <v>5463343.8700000001</v>
      </c>
      <c r="Z322" s="44">
        <f t="shared" si="122"/>
        <v>2731671.9350000001</v>
      </c>
      <c r="AA322" s="44">
        <f t="shared" si="123"/>
        <v>2731671.9350000001</v>
      </c>
      <c r="AB322" s="44">
        <v>235627376.8908</v>
      </c>
      <c r="AC322" s="49">
        <f t="shared" si="111"/>
        <v>428722292.50160003</v>
      </c>
    </row>
    <row r="323" spans="1:29" ht="24.9" customHeight="1">
      <c r="A323" s="150"/>
      <c r="B323" s="152"/>
      <c r="C323" s="40">
        <v>16</v>
      </c>
      <c r="D323" s="44" t="s">
        <v>757</v>
      </c>
      <c r="E323" s="44">
        <v>100439536.73549999</v>
      </c>
      <c r="F323" s="44">
        <v>0</v>
      </c>
      <c r="G323" s="44">
        <v>25759173.671300001</v>
      </c>
      <c r="H323" s="44">
        <v>5379651.0877</v>
      </c>
      <c r="I323" s="44">
        <v>117710.12910000001</v>
      </c>
      <c r="J323" s="44">
        <v>3789492.6161000002</v>
      </c>
      <c r="K323" s="44">
        <f t="shared" si="121"/>
        <v>1894746.3080500001</v>
      </c>
      <c r="L323" s="44">
        <f t="shared" si="124"/>
        <v>1894746.3080500001</v>
      </c>
      <c r="M323" s="44">
        <v>80390429.751900002</v>
      </c>
      <c r="N323" s="49">
        <f t="shared" si="110"/>
        <v>213981247.68355</v>
      </c>
      <c r="O323" s="48"/>
      <c r="P323" s="152"/>
      <c r="Q323" s="52">
        <v>17</v>
      </c>
      <c r="R323" s="41" t="s">
        <v>119</v>
      </c>
      <c r="S323" s="44" t="s">
        <v>758</v>
      </c>
      <c r="T323" s="44">
        <v>99487185.658600003</v>
      </c>
      <c r="U323" s="44">
        <v>0</v>
      </c>
      <c r="V323" s="44">
        <v>25514929.4465</v>
      </c>
      <c r="W323" s="44">
        <v>5995259.8101000004</v>
      </c>
      <c r="X323" s="44">
        <v>116594.0212</v>
      </c>
      <c r="Y323" s="44">
        <v>3753561.2738000001</v>
      </c>
      <c r="Z323" s="44">
        <f t="shared" si="122"/>
        <v>1876780.6369</v>
      </c>
      <c r="AA323" s="44">
        <f t="shared" si="123"/>
        <v>1876780.6369</v>
      </c>
      <c r="AB323" s="44">
        <v>196118718.59799999</v>
      </c>
      <c r="AC323" s="49">
        <f t="shared" si="111"/>
        <v>329109468.17129999</v>
      </c>
    </row>
    <row r="324" spans="1:29" ht="24.9" customHeight="1">
      <c r="A324" s="150"/>
      <c r="B324" s="152"/>
      <c r="C324" s="40">
        <v>17</v>
      </c>
      <c r="D324" s="44" t="s">
        <v>759</v>
      </c>
      <c r="E324" s="44">
        <v>117912413.33310001</v>
      </c>
      <c r="F324" s="44">
        <v>0</v>
      </c>
      <c r="G324" s="44">
        <v>30240345.901299998</v>
      </c>
      <c r="H324" s="44">
        <v>5648005.6101000002</v>
      </c>
      <c r="I324" s="44">
        <v>138187.4693</v>
      </c>
      <c r="J324" s="44">
        <v>4448728.4011000004</v>
      </c>
      <c r="K324" s="44">
        <f t="shared" si="121"/>
        <v>2224364.2005500002</v>
      </c>
      <c r="L324" s="44">
        <f t="shared" si="124"/>
        <v>2224364.2005500002</v>
      </c>
      <c r="M324" s="44">
        <v>85088956.647799999</v>
      </c>
      <c r="N324" s="49">
        <f t="shared" si="110"/>
        <v>241252273.16215</v>
      </c>
      <c r="O324" s="48"/>
      <c r="P324" s="152"/>
      <c r="Q324" s="52">
        <v>18</v>
      </c>
      <c r="R324" s="41" t="s">
        <v>119</v>
      </c>
      <c r="S324" s="44" t="s">
        <v>760</v>
      </c>
      <c r="T324" s="44">
        <v>122419406.9077</v>
      </c>
      <c r="U324" s="44">
        <v>0</v>
      </c>
      <c r="V324" s="44">
        <v>31396229.6697</v>
      </c>
      <c r="W324" s="44">
        <v>7583600.7917999998</v>
      </c>
      <c r="X324" s="44">
        <v>143469.4411</v>
      </c>
      <c r="Y324" s="44">
        <v>4618773.1804999998</v>
      </c>
      <c r="Z324" s="44">
        <f t="shared" si="122"/>
        <v>2309386.5902499999</v>
      </c>
      <c r="AA324" s="44">
        <f t="shared" si="123"/>
        <v>2309386.5902499999</v>
      </c>
      <c r="AB324" s="44">
        <v>223928433.72710001</v>
      </c>
      <c r="AC324" s="49">
        <f t="shared" si="111"/>
        <v>387780527.12765002</v>
      </c>
    </row>
    <row r="325" spans="1:29" ht="24.9" customHeight="1">
      <c r="A325" s="150"/>
      <c r="B325" s="152"/>
      <c r="C325" s="40">
        <v>18</v>
      </c>
      <c r="D325" s="44" t="s">
        <v>761</v>
      </c>
      <c r="E325" s="44">
        <v>127626312.6024</v>
      </c>
      <c r="F325" s="44">
        <v>0</v>
      </c>
      <c r="G325" s="44">
        <v>32731616.036899999</v>
      </c>
      <c r="H325" s="44">
        <v>6074134.5678000003</v>
      </c>
      <c r="I325" s="44">
        <v>149571.67499999999</v>
      </c>
      <c r="J325" s="44">
        <v>4815225.0093999999</v>
      </c>
      <c r="K325" s="44">
        <f t="shared" si="121"/>
        <v>2407612.5046999999</v>
      </c>
      <c r="L325" s="44">
        <f t="shared" si="124"/>
        <v>2407612.5046999999</v>
      </c>
      <c r="M325" s="44">
        <v>92549901.783000007</v>
      </c>
      <c r="N325" s="49">
        <f t="shared" si="110"/>
        <v>261539149.16979998</v>
      </c>
      <c r="O325" s="48"/>
      <c r="P325" s="152"/>
      <c r="Q325" s="52">
        <v>19</v>
      </c>
      <c r="R325" s="41" t="s">
        <v>119</v>
      </c>
      <c r="S325" s="44" t="s">
        <v>762</v>
      </c>
      <c r="T325" s="44">
        <v>97029450.246199995</v>
      </c>
      <c r="U325" s="44">
        <v>0</v>
      </c>
      <c r="V325" s="44">
        <v>24884607.609200001</v>
      </c>
      <c r="W325" s="44">
        <v>6272119.6638000002</v>
      </c>
      <c r="X325" s="44">
        <v>113713.6778</v>
      </c>
      <c r="Y325" s="44">
        <v>3660833.1460000002</v>
      </c>
      <c r="Z325" s="44">
        <f t="shared" si="122"/>
        <v>1830416.5730000001</v>
      </c>
      <c r="AA325" s="44">
        <f t="shared" si="123"/>
        <v>1830416.5730000001</v>
      </c>
      <c r="AB325" s="44">
        <v>200966162.41049999</v>
      </c>
      <c r="AC325" s="49">
        <f t="shared" si="111"/>
        <v>331096470.18049997</v>
      </c>
    </row>
    <row r="326" spans="1:29" ht="24.9" customHeight="1">
      <c r="A326" s="150"/>
      <c r="B326" s="152"/>
      <c r="C326" s="40">
        <v>19</v>
      </c>
      <c r="D326" s="44" t="s">
        <v>763</v>
      </c>
      <c r="E326" s="44">
        <v>111819325.0962</v>
      </c>
      <c r="F326" s="44">
        <v>0</v>
      </c>
      <c r="G326" s="44">
        <v>28677685.188299999</v>
      </c>
      <c r="H326" s="44">
        <v>5531895.4404999996</v>
      </c>
      <c r="I326" s="44">
        <v>131046.6737</v>
      </c>
      <c r="J326" s="44">
        <v>4218841.7087000003</v>
      </c>
      <c r="K326" s="44">
        <f t="shared" si="121"/>
        <v>2109420.8543500002</v>
      </c>
      <c r="L326" s="44">
        <f t="shared" si="124"/>
        <v>2109420.8543500002</v>
      </c>
      <c r="M326" s="44">
        <v>83056023.684200004</v>
      </c>
      <c r="N326" s="49">
        <f t="shared" si="110"/>
        <v>231325396.93725002</v>
      </c>
      <c r="O326" s="48"/>
      <c r="P326" s="152"/>
      <c r="Q326" s="52">
        <v>20</v>
      </c>
      <c r="R326" s="41" t="s">
        <v>119</v>
      </c>
      <c r="S326" s="44" t="s">
        <v>764</v>
      </c>
      <c r="T326" s="44">
        <v>104953787.1182</v>
      </c>
      <c r="U326" s="44">
        <v>0</v>
      </c>
      <c r="V326" s="44">
        <v>26916918.553199999</v>
      </c>
      <c r="W326" s="44">
        <v>6823457.0162000004</v>
      </c>
      <c r="X326" s="44">
        <v>123000.60550000001</v>
      </c>
      <c r="Y326" s="44">
        <v>3959811.1883</v>
      </c>
      <c r="Z326" s="44">
        <f t="shared" si="122"/>
        <v>1979905.59415</v>
      </c>
      <c r="AA326" s="44">
        <f t="shared" si="123"/>
        <v>1979905.59415</v>
      </c>
      <c r="AB326" s="44">
        <v>210619338.19949999</v>
      </c>
      <c r="AC326" s="49">
        <f t="shared" si="111"/>
        <v>351416407.08675003</v>
      </c>
    </row>
    <row r="327" spans="1:29" ht="24.9" customHeight="1">
      <c r="A327" s="150"/>
      <c r="B327" s="152"/>
      <c r="C327" s="40">
        <v>20</v>
      </c>
      <c r="D327" s="44" t="s">
        <v>765</v>
      </c>
      <c r="E327" s="44">
        <v>99339757.888300002</v>
      </c>
      <c r="F327" s="44">
        <v>0</v>
      </c>
      <c r="G327" s="44">
        <v>25477119.459899999</v>
      </c>
      <c r="H327" s="44">
        <v>5176266.9479</v>
      </c>
      <c r="I327" s="44">
        <v>116421.2432</v>
      </c>
      <c r="J327" s="44">
        <v>3747998.9578</v>
      </c>
      <c r="K327" s="44">
        <f t="shared" si="121"/>
        <v>1873999.4789</v>
      </c>
      <c r="L327" s="44">
        <f t="shared" si="124"/>
        <v>1873999.4789</v>
      </c>
      <c r="M327" s="44">
        <v>76829446.906800002</v>
      </c>
      <c r="N327" s="49">
        <f t="shared" si="110"/>
        <v>208813011.92500001</v>
      </c>
      <c r="O327" s="48"/>
      <c r="P327" s="152"/>
      <c r="Q327" s="52">
        <v>21</v>
      </c>
      <c r="R327" s="41" t="s">
        <v>119</v>
      </c>
      <c r="S327" s="44" t="s">
        <v>766</v>
      </c>
      <c r="T327" s="44">
        <v>108398159.25229999</v>
      </c>
      <c r="U327" s="44">
        <v>0</v>
      </c>
      <c r="V327" s="44">
        <v>27800277.6653</v>
      </c>
      <c r="W327" s="44">
        <v>6512737.5354000004</v>
      </c>
      <c r="X327" s="44">
        <v>127037.238</v>
      </c>
      <c r="Y327" s="44">
        <v>4089764.2247000001</v>
      </c>
      <c r="Z327" s="44">
        <f t="shared" si="122"/>
        <v>2044882.1123500001</v>
      </c>
      <c r="AA327" s="44">
        <f t="shared" si="123"/>
        <v>2044882.1123500001</v>
      </c>
      <c r="AB327" s="44">
        <v>205179057.8409</v>
      </c>
      <c r="AC327" s="49">
        <f t="shared" si="111"/>
        <v>350062151.64425004</v>
      </c>
    </row>
    <row r="328" spans="1:29" ht="24.9" customHeight="1">
      <c r="A328" s="150"/>
      <c r="B328" s="152"/>
      <c r="C328" s="40">
        <v>21</v>
      </c>
      <c r="D328" s="44" t="s">
        <v>767</v>
      </c>
      <c r="E328" s="44">
        <v>109260083.2124</v>
      </c>
      <c r="F328" s="44">
        <v>0</v>
      </c>
      <c r="G328" s="44">
        <v>28021330.546500001</v>
      </c>
      <c r="H328" s="44">
        <v>5644868.6628</v>
      </c>
      <c r="I328" s="44">
        <v>128047.3698</v>
      </c>
      <c r="J328" s="44">
        <v>4122283.8339</v>
      </c>
      <c r="K328" s="44">
        <f t="shared" si="121"/>
        <v>2061141.91695</v>
      </c>
      <c r="L328" s="44">
        <f t="shared" si="124"/>
        <v>2061141.91695</v>
      </c>
      <c r="M328" s="44">
        <v>85034032.918099999</v>
      </c>
      <c r="N328" s="49">
        <f t="shared" ref="N328:N391" si="125">E328+F328+G328+H328+I328+L328+M328</f>
        <v>230149504.62655002</v>
      </c>
      <c r="O328" s="48"/>
      <c r="P328" s="152"/>
      <c r="Q328" s="52">
        <v>22</v>
      </c>
      <c r="R328" s="41" t="s">
        <v>119</v>
      </c>
      <c r="S328" s="44" t="s">
        <v>768</v>
      </c>
      <c r="T328" s="44">
        <v>201309456.2674</v>
      </c>
      <c r="U328" s="44">
        <v>0</v>
      </c>
      <c r="V328" s="44">
        <v>51628725.243000001</v>
      </c>
      <c r="W328" s="44">
        <v>11023344.353</v>
      </c>
      <c r="X328" s="44">
        <v>235924.64540000001</v>
      </c>
      <c r="Y328" s="44">
        <v>7595223.1847000001</v>
      </c>
      <c r="Z328" s="44">
        <f t="shared" si="122"/>
        <v>3797611.59235</v>
      </c>
      <c r="AA328" s="44">
        <f t="shared" si="123"/>
        <v>3797611.59235</v>
      </c>
      <c r="AB328" s="44">
        <v>284153718.88380003</v>
      </c>
      <c r="AC328" s="49">
        <f t="shared" ref="AC328:AC391" si="126">T328+U328+V328+W328+X328+AA328+AB328</f>
        <v>552148780.98495007</v>
      </c>
    </row>
    <row r="329" spans="1:29" ht="24.9" customHeight="1">
      <c r="A329" s="150"/>
      <c r="B329" s="152"/>
      <c r="C329" s="40">
        <v>22</v>
      </c>
      <c r="D329" s="44" t="s">
        <v>769</v>
      </c>
      <c r="E329" s="44">
        <v>106286363.7422</v>
      </c>
      <c r="F329" s="44">
        <v>0</v>
      </c>
      <c r="G329" s="44">
        <v>27258677.125599999</v>
      </c>
      <c r="H329" s="44">
        <v>5400014.2954000002</v>
      </c>
      <c r="I329" s="44">
        <v>124562.31879999999</v>
      </c>
      <c r="J329" s="44">
        <v>4010088.0956999999</v>
      </c>
      <c r="K329" s="44">
        <f t="shared" si="121"/>
        <v>2005044.04785</v>
      </c>
      <c r="L329" s="44">
        <f t="shared" si="124"/>
        <v>2005044.04785</v>
      </c>
      <c r="M329" s="44">
        <v>80746962.141499996</v>
      </c>
      <c r="N329" s="49">
        <f t="shared" si="125"/>
        <v>221821623.67135</v>
      </c>
      <c r="O329" s="48"/>
      <c r="P329" s="153"/>
      <c r="Q329" s="52">
        <v>23</v>
      </c>
      <c r="R329" s="41" t="s">
        <v>119</v>
      </c>
      <c r="S329" s="44" t="s">
        <v>770</v>
      </c>
      <c r="T329" s="44">
        <v>119152284.9237</v>
      </c>
      <c r="U329" s="44">
        <v>0</v>
      </c>
      <c r="V329" s="44">
        <v>30558328.925299998</v>
      </c>
      <c r="W329" s="44">
        <v>6460023.8849999998</v>
      </c>
      <c r="X329" s="44">
        <v>139640.53700000001</v>
      </c>
      <c r="Y329" s="44">
        <v>4495507.6316</v>
      </c>
      <c r="Z329" s="44">
        <f t="shared" si="122"/>
        <v>2247753.8158</v>
      </c>
      <c r="AA329" s="44">
        <f t="shared" si="123"/>
        <v>2247753.8158</v>
      </c>
      <c r="AB329" s="44">
        <v>204256112.69260001</v>
      </c>
      <c r="AC329" s="49">
        <f t="shared" si="126"/>
        <v>362814144.77939999</v>
      </c>
    </row>
    <row r="330" spans="1:29" ht="24.9" customHeight="1">
      <c r="A330" s="150"/>
      <c r="B330" s="152"/>
      <c r="C330" s="40">
        <v>23</v>
      </c>
      <c r="D330" s="44" t="s">
        <v>771</v>
      </c>
      <c r="E330" s="44">
        <v>102806341.69490001</v>
      </c>
      <c r="F330" s="44">
        <v>0</v>
      </c>
      <c r="G330" s="44">
        <v>26366175.077</v>
      </c>
      <c r="H330" s="44">
        <v>5311824.0346999997</v>
      </c>
      <c r="I330" s="44">
        <v>120483.9065</v>
      </c>
      <c r="J330" s="44">
        <v>3878790.0203</v>
      </c>
      <c r="K330" s="44">
        <f t="shared" si="121"/>
        <v>1939395.01015</v>
      </c>
      <c r="L330" s="44">
        <f t="shared" si="124"/>
        <v>1939395.01015</v>
      </c>
      <c r="M330" s="44">
        <v>79202869.246199995</v>
      </c>
      <c r="N330" s="49">
        <f t="shared" si="125"/>
        <v>215747088.96945</v>
      </c>
      <c r="O330" s="48"/>
      <c r="P330" s="40"/>
      <c r="Q330" s="145"/>
      <c r="R330" s="146"/>
      <c r="S330" s="45"/>
      <c r="T330" s="45">
        <f>T307+T308+T310++T309+T311+T312+T313+T314+T315+T316+T317+T318+T319+T320+T321+T322+T323+T324+T325+T326+T327+T328+T329</f>
        <v>2980371894.8346996</v>
      </c>
      <c r="U330" s="45">
        <f t="shared" ref="U330:AB330" si="127">U307+U308+U310++U309+U311+U312+U313+U314+U315+U316+U317+U318+U319+U320+U321+U322+U323+U324+U325+U326+U327+U328+U329</f>
        <v>0</v>
      </c>
      <c r="V330" s="45">
        <f t="shared" si="127"/>
        <v>764359531.50670004</v>
      </c>
      <c r="W330" s="45">
        <f t="shared" si="127"/>
        <v>175272294.91659999</v>
      </c>
      <c r="X330" s="45">
        <f t="shared" si="127"/>
        <v>3492847.2595999995</v>
      </c>
      <c r="Y330" s="45">
        <f t="shared" si="127"/>
        <v>112446728.20829999</v>
      </c>
      <c r="Z330" s="45">
        <f t="shared" si="127"/>
        <v>56223364.104149997</v>
      </c>
      <c r="AA330" s="45">
        <f t="shared" si="127"/>
        <v>56223364.104149997</v>
      </c>
      <c r="AB330" s="45">
        <f t="shared" si="127"/>
        <v>5165227170.7291012</v>
      </c>
      <c r="AC330" s="50">
        <f>SUM(AC307:AC329)</f>
        <v>9144947103.3508492</v>
      </c>
    </row>
    <row r="331" spans="1:29" ht="24.9" customHeight="1">
      <c r="A331" s="150"/>
      <c r="B331" s="152"/>
      <c r="C331" s="40">
        <v>24</v>
      </c>
      <c r="D331" s="44" t="s">
        <v>772</v>
      </c>
      <c r="E331" s="44">
        <v>106351806.8915</v>
      </c>
      <c r="F331" s="44">
        <v>0</v>
      </c>
      <c r="G331" s="44">
        <v>27275460.968899999</v>
      </c>
      <c r="H331" s="44">
        <v>5372945.9976000004</v>
      </c>
      <c r="I331" s="44">
        <v>124639.015</v>
      </c>
      <c r="J331" s="44">
        <v>4012557.2061999999</v>
      </c>
      <c r="K331" s="44">
        <f t="shared" si="121"/>
        <v>2006278.6030999999</v>
      </c>
      <c r="L331" s="44">
        <f t="shared" si="124"/>
        <v>2006278.6030999999</v>
      </c>
      <c r="M331" s="44">
        <v>80273032.638899997</v>
      </c>
      <c r="N331" s="49">
        <f t="shared" si="125"/>
        <v>221404164.11499995</v>
      </c>
      <c r="O331" s="48"/>
      <c r="P331" s="151">
        <v>33</v>
      </c>
      <c r="Q331" s="52">
        <v>1</v>
      </c>
      <c r="R331" s="41" t="s">
        <v>120</v>
      </c>
      <c r="S331" s="44" t="s">
        <v>773</v>
      </c>
      <c r="T331" s="44">
        <v>111635328.9588</v>
      </c>
      <c r="U331" s="44">
        <f>-1564740.79</f>
        <v>-1564740.79</v>
      </c>
      <c r="V331" s="44">
        <v>28630496.714400001</v>
      </c>
      <c r="W331" s="44">
        <v>4733826.3507000003</v>
      </c>
      <c r="X331" s="44">
        <v>130831.03939999999</v>
      </c>
      <c r="Y331" s="44">
        <v>4211899.7013999997</v>
      </c>
      <c r="Z331" s="44">
        <v>0</v>
      </c>
      <c r="AA331" s="44">
        <f>Y331</f>
        <v>4211899.7013999997</v>
      </c>
      <c r="AB331" s="44">
        <v>78409491.573799998</v>
      </c>
      <c r="AC331" s="49">
        <f t="shared" si="126"/>
        <v>226187133.5485</v>
      </c>
    </row>
    <row r="332" spans="1:29" ht="24.9" customHeight="1">
      <c r="A332" s="150"/>
      <c r="B332" s="152"/>
      <c r="C332" s="40">
        <v>25</v>
      </c>
      <c r="D332" s="44" t="s">
        <v>774</v>
      </c>
      <c r="E332" s="44">
        <v>107325763.68449999</v>
      </c>
      <c r="F332" s="44">
        <v>0</v>
      </c>
      <c r="G332" s="44">
        <v>27525246.292399999</v>
      </c>
      <c r="H332" s="44">
        <v>5477737.2851</v>
      </c>
      <c r="I332" s="44">
        <v>125780.44379999999</v>
      </c>
      <c r="J332" s="44">
        <v>4049303.7126000002</v>
      </c>
      <c r="K332" s="44">
        <f t="shared" si="121"/>
        <v>2024651.8563000001</v>
      </c>
      <c r="L332" s="44">
        <f t="shared" si="124"/>
        <v>2024651.8563000001</v>
      </c>
      <c r="M332" s="44">
        <v>82107787.196500003</v>
      </c>
      <c r="N332" s="49">
        <f t="shared" si="125"/>
        <v>224586966.7586</v>
      </c>
      <c r="O332" s="48"/>
      <c r="P332" s="152"/>
      <c r="Q332" s="52">
        <v>2</v>
      </c>
      <c r="R332" s="41" t="s">
        <v>120</v>
      </c>
      <c r="S332" s="44" t="s">
        <v>775</v>
      </c>
      <c r="T332" s="44">
        <v>127078410.7738</v>
      </c>
      <c r="U332" s="44">
        <f t="shared" ref="U332:U353" si="128">-1564740.79</f>
        <v>-1564740.79</v>
      </c>
      <c r="V332" s="44">
        <v>32591098.678599998</v>
      </c>
      <c r="W332" s="44">
        <v>5492504.0615999997</v>
      </c>
      <c r="X332" s="44">
        <v>148929.5613</v>
      </c>
      <c r="Y332" s="44">
        <v>4794553.1704000002</v>
      </c>
      <c r="Z332" s="44">
        <v>0</v>
      </c>
      <c r="AA332" s="44">
        <f>Y332</f>
        <v>4794553.1704000002</v>
      </c>
      <c r="AB332" s="44">
        <v>91692918.279400006</v>
      </c>
      <c r="AC332" s="49">
        <f t="shared" si="126"/>
        <v>260233673.73510003</v>
      </c>
    </row>
    <row r="333" spans="1:29" ht="24.9" customHeight="1">
      <c r="A333" s="150"/>
      <c r="B333" s="152"/>
      <c r="C333" s="40">
        <v>26</v>
      </c>
      <c r="D333" s="44" t="s">
        <v>776</v>
      </c>
      <c r="E333" s="44">
        <v>114176368.95739999</v>
      </c>
      <c r="F333" s="44">
        <v>0</v>
      </c>
      <c r="G333" s="44">
        <v>29282183.219000001</v>
      </c>
      <c r="H333" s="44">
        <v>5997133.8305000002</v>
      </c>
      <c r="I333" s="44">
        <v>133809.0116</v>
      </c>
      <c r="J333" s="44">
        <v>4307770.8355999999</v>
      </c>
      <c r="K333" s="44">
        <f t="shared" si="121"/>
        <v>2153885.4177999999</v>
      </c>
      <c r="L333" s="44">
        <f t="shared" si="124"/>
        <v>2153885.4177999999</v>
      </c>
      <c r="M333" s="44">
        <v>91201722.397699997</v>
      </c>
      <c r="N333" s="49">
        <f t="shared" si="125"/>
        <v>242945102.83399999</v>
      </c>
      <c r="O333" s="48"/>
      <c r="P333" s="152"/>
      <c r="Q333" s="52">
        <v>3</v>
      </c>
      <c r="R333" s="41" t="s">
        <v>120</v>
      </c>
      <c r="S333" s="44" t="s">
        <v>777</v>
      </c>
      <c r="T333" s="44">
        <v>136948111.79300001</v>
      </c>
      <c r="U333" s="44">
        <f t="shared" si="128"/>
        <v>-1564740.79</v>
      </c>
      <c r="V333" s="44">
        <v>35122326.429200001</v>
      </c>
      <c r="W333" s="44">
        <v>5698831.1107000001</v>
      </c>
      <c r="X333" s="44">
        <v>160496.35879999999</v>
      </c>
      <c r="Y333" s="44">
        <v>5166928.0374999996</v>
      </c>
      <c r="Z333" s="44">
        <v>0</v>
      </c>
      <c r="AA333" s="44">
        <f t="shared" ref="AA333:AA396" si="129">Y333</f>
        <v>5166928.0374999996</v>
      </c>
      <c r="AB333" s="44">
        <v>95305427.510000005</v>
      </c>
      <c r="AC333" s="49">
        <f t="shared" si="126"/>
        <v>276837380.44920003</v>
      </c>
    </row>
    <row r="334" spans="1:29" ht="24.9" customHeight="1">
      <c r="A334" s="150"/>
      <c r="B334" s="153"/>
      <c r="C334" s="40">
        <v>27</v>
      </c>
      <c r="D334" s="44" t="s">
        <v>778</v>
      </c>
      <c r="E334" s="44">
        <v>102140426.928</v>
      </c>
      <c r="F334" s="44">
        <v>0</v>
      </c>
      <c r="G334" s="44">
        <v>26195391.591800001</v>
      </c>
      <c r="H334" s="44">
        <v>5176460.9858999997</v>
      </c>
      <c r="I334" s="44">
        <v>119703.4877</v>
      </c>
      <c r="J334" s="44">
        <v>3853665.6601999998</v>
      </c>
      <c r="K334" s="44">
        <f t="shared" si="121"/>
        <v>1926832.8300999999</v>
      </c>
      <c r="L334" s="44">
        <f t="shared" si="124"/>
        <v>1926832.8300999999</v>
      </c>
      <c r="M334" s="44">
        <v>76832844.2509</v>
      </c>
      <c r="N334" s="49">
        <f t="shared" si="125"/>
        <v>212391660.07440001</v>
      </c>
      <c r="O334" s="48"/>
      <c r="P334" s="152"/>
      <c r="Q334" s="52">
        <v>4</v>
      </c>
      <c r="R334" s="41" t="s">
        <v>120</v>
      </c>
      <c r="S334" s="44" t="s">
        <v>779</v>
      </c>
      <c r="T334" s="44">
        <v>148693098.84959999</v>
      </c>
      <c r="U334" s="44">
        <f t="shared" si="128"/>
        <v>-1564740.79</v>
      </c>
      <c r="V334" s="44">
        <v>38134498.440300003</v>
      </c>
      <c r="W334" s="44">
        <v>6277937.4535999997</v>
      </c>
      <c r="X334" s="44">
        <v>174260.89809999999</v>
      </c>
      <c r="Y334" s="44">
        <v>5610055.7456</v>
      </c>
      <c r="Z334" s="44">
        <v>0</v>
      </c>
      <c r="AA334" s="44">
        <f t="shared" si="129"/>
        <v>5610055.7456</v>
      </c>
      <c r="AB334" s="44">
        <v>105444800.9886</v>
      </c>
      <c r="AC334" s="49">
        <f t="shared" si="126"/>
        <v>302769911.58579999</v>
      </c>
    </row>
    <row r="335" spans="1:29" ht="24.9" customHeight="1">
      <c r="A335" s="40"/>
      <c r="B335" s="144" t="s">
        <v>780</v>
      </c>
      <c r="C335" s="145"/>
      <c r="D335" s="45"/>
      <c r="E335" s="45">
        <f>SUM(E308:E334)</f>
        <v>3018449618.0889001</v>
      </c>
      <c r="F335" s="45">
        <f t="shared" ref="F335:N335" si="130">SUM(F308:F334)</f>
        <v>0</v>
      </c>
      <c r="G335" s="45">
        <f t="shared" si="130"/>
        <v>774125115.04289997</v>
      </c>
      <c r="H335" s="45">
        <f t="shared" si="130"/>
        <v>153290445.93239999</v>
      </c>
      <c r="I335" s="45">
        <f t="shared" si="130"/>
        <v>3537472.4525000001</v>
      </c>
      <c r="J335" s="45">
        <f t="shared" si="130"/>
        <v>113883366.168</v>
      </c>
      <c r="K335" s="45">
        <f t="shared" si="130"/>
        <v>56941683.083999999</v>
      </c>
      <c r="L335" s="45">
        <f t="shared" si="130"/>
        <v>56941683.083999999</v>
      </c>
      <c r="M335" s="45">
        <f t="shared" si="130"/>
        <v>2311308857.5800996</v>
      </c>
      <c r="N335" s="50">
        <f t="shared" si="130"/>
        <v>6317653192.1807995</v>
      </c>
      <c r="O335" s="48"/>
      <c r="P335" s="152"/>
      <c r="Q335" s="52">
        <v>5</v>
      </c>
      <c r="R335" s="41" t="s">
        <v>120</v>
      </c>
      <c r="S335" s="44" t="s">
        <v>781</v>
      </c>
      <c r="T335" s="44">
        <v>139876328.95500001</v>
      </c>
      <c r="U335" s="44">
        <f t="shared" si="128"/>
        <v>-1564740.79</v>
      </c>
      <c r="V335" s="44">
        <v>35873310.124300003</v>
      </c>
      <c r="W335" s="44">
        <v>5566777.4873000002</v>
      </c>
      <c r="X335" s="44">
        <v>163928.0833</v>
      </c>
      <c r="Y335" s="44">
        <v>5277407.0148999998</v>
      </c>
      <c r="Z335" s="44">
        <v>0</v>
      </c>
      <c r="AA335" s="44">
        <f t="shared" si="129"/>
        <v>5277407.0148999998</v>
      </c>
      <c r="AB335" s="44">
        <v>92993346.105900005</v>
      </c>
      <c r="AC335" s="49">
        <f t="shared" si="126"/>
        <v>278186356.98070002</v>
      </c>
    </row>
    <row r="336" spans="1:29" ht="24.9" customHeight="1">
      <c r="A336" s="150">
        <v>17</v>
      </c>
      <c r="B336" s="151" t="s">
        <v>782</v>
      </c>
      <c r="C336" s="40">
        <v>1</v>
      </c>
      <c r="D336" s="44" t="s">
        <v>783</v>
      </c>
      <c r="E336" s="44">
        <v>106663018.81299999</v>
      </c>
      <c r="F336" s="44">
        <v>0</v>
      </c>
      <c r="G336" s="44">
        <v>27355275.7729</v>
      </c>
      <c r="H336" s="44">
        <v>4855571.2538999999</v>
      </c>
      <c r="I336" s="44">
        <v>125003.7398</v>
      </c>
      <c r="J336" s="44">
        <v>4024298.9498000001</v>
      </c>
      <c r="K336" s="44"/>
      <c r="L336" s="44">
        <f t="shared" ref="L336:L399" si="131">J336-K336</f>
        <v>4024298.9498000001</v>
      </c>
      <c r="M336" s="44">
        <v>88748237.981299996</v>
      </c>
      <c r="N336" s="49">
        <f t="shared" si="125"/>
        <v>231771406.51070002</v>
      </c>
      <c r="O336" s="48"/>
      <c r="P336" s="152"/>
      <c r="Q336" s="52">
        <v>6</v>
      </c>
      <c r="R336" s="41" t="s">
        <v>120</v>
      </c>
      <c r="S336" s="44" t="s">
        <v>784</v>
      </c>
      <c r="T336" s="44">
        <v>126743786.7454</v>
      </c>
      <c r="U336" s="44">
        <f t="shared" si="128"/>
        <v>-1564740.79</v>
      </c>
      <c r="V336" s="44">
        <v>32505279.5009</v>
      </c>
      <c r="W336" s="44">
        <v>4631600.6764000002</v>
      </c>
      <c r="X336" s="44">
        <v>148537.39859999999</v>
      </c>
      <c r="Y336" s="44">
        <v>4781928.1094000004</v>
      </c>
      <c r="Z336" s="44">
        <v>0</v>
      </c>
      <c r="AA336" s="44">
        <f t="shared" si="129"/>
        <v>4781928.1094000004</v>
      </c>
      <c r="AB336" s="44">
        <v>76619657.454999998</v>
      </c>
      <c r="AC336" s="49">
        <f t="shared" si="126"/>
        <v>243866049.09570003</v>
      </c>
    </row>
    <row r="337" spans="1:29" ht="24.9" customHeight="1">
      <c r="A337" s="150"/>
      <c r="B337" s="152"/>
      <c r="C337" s="40">
        <v>2</v>
      </c>
      <c r="D337" s="44" t="s">
        <v>785</v>
      </c>
      <c r="E337" s="44">
        <v>126151550.59810001</v>
      </c>
      <c r="F337" s="44">
        <v>0</v>
      </c>
      <c r="G337" s="44">
        <v>32353391.964699998</v>
      </c>
      <c r="H337" s="44">
        <v>5675920.7018999998</v>
      </c>
      <c r="I337" s="44">
        <v>147843.32740000001</v>
      </c>
      <c r="J337" s="44">
        <v>4759583.5766000003</v>
      </c>
      <c r="K337" s="44"/>
      <c r="L337" s="44">
        <f t="shared" si="131"/>
        <v>4759583.5766000003</v>
      </c>
      <c r="M337" s="44">
        <v>103111453.88789999</v>
      </c>
      <c r="N337" s="49">
        <f t="shared" si="125"/>
        <v>272199744.05659997</v>
      </c>
      <c r="O337" s="48"/>
      <c r="P337" s="152"/>
      <c r="Q337" s="52">
        <v>7</v>
      </c>
      <c r="R337" s="41" t="s">
        <v>120</v>
      </c>
      <c r="S337" s="44" t="s">
        <v>786</v>
      </c>
      <c r="T337" s="44">
        <v>144759489.9666</v>
      </c>
      <c r="U337" s="44">
        <f t="shared" si="128"/>
        <v>-1564740.79</v>
      </c>
      <c r="V337" s="44">
        <v>37125667.479199998</v>
      </c>
      <c r="W337" s="44">
        <v>6095660.3338000001</v>
      </c>
      <c r="X337" s="44">
        <v>169650.90460000001</v>
      </c>
      <c r="Y337" s="44">
        <v>5461644.2505000001</v>
      </c>
      <c r="Z337" s="44">
        <v>0</v>
      </c>
      <c r="AA337" s="44">
        <f t="shared" si="129"/>
        <v>5461644.2505000001</v>
      </c>
      <c r="AB337" s="44">
        <v>102253373.6855</v>
      </c>
      <c r="AC337" s="49">
        <f t="shared" si="126"/>
        <v>294300745.83019996</v>
      </c>
    </row>
    <row r="338" spans="1:29" ht="24.9" customHeight="1">
      <c r="A338" s="150"/>
      <c r="B338" s="152"/>
      <c r="C338" s="40">
        <v>3</v>
      </c>
      <c r="D338" s="44" t="s">
        <v>787</v>
      </c>
      <c r="E338" s="44">
        <v>156557514.70539999</v>
      </c>
      <c r="F338" s="44">
        <v>0</v>
      </c>
      <c r="G338" s="44">
        <v>40151441.771899998</v>
      </c>
      <c r="H338" s="44">
        <v>6810741.0314999996</v>
      </c>
      <c r="I338" s="44">
        <v>183477.60130000001</v>
      </c>
      <c r="J338" s="44">
        <v>5906773.0224000001</v>
      </c>
      <c r="K338" s="44"/>
      <c r="L338" s="44">
        <f t="shared" si="131"/>
        <v>5906773.0224000001</v>
      </c>
      <c r="M338" s="44">
        <v>122980632.1392</v>
      </c>
      <c r="N338" s="49">
        <f t="shared" si="125"/>
        <v>332590580.27170002</v>
      </c>
      <c r="O338" s="48"/>
      <c r="P338" s="152"/>
      <c r="Q338" s="52">
        <v>8</v>
      </c>
      <c r="R338" s="41" t="s">
        <v>120</v>
      </c>
      <c r="S338" s="44" t="s">
        <v>788</v>
      </c>
      <c r="T338" s="44">
        <v>123524824.7946</v>
      </c>
      <c r="U338" s="44">
        <f t="shared" si="128"/>
        <v>-1564740.79</v>
      </c>
      <c r="V338" s="44">
        <v>31679730.094500002</v>
      </c>
      <c r="W338" s="44">
        <v>5223901.6017000005</v>
      </c>
      <c r="X338" s="44">
        <v>144764.9357</v>
      </c>
      <c r="Y338" s="44">
        <v>4660479.5947000002</v>
      </c>
      <c r="Z338" s="44">
        <v>0</v>
      </c>
      <c r="AA338" s="44">
        <f t="shared" si="129"/>
        <v>4660479.5947000002</v>
      </c>
      <c r="AB338" s="44">
        <v>86990050.332699999</v>
      </c>
      <c r="AC338" s="49">
        <f t="shared" si="126"/>
        <v>250659010.56389999</v>
      </c>
    </row>
    <row r="339" spans="1:29" ht="24.9" customHeight="1">
      <c r="A339" s="150"/>
      <c r="B339" s="152"/>
      <c r="C339" s="40">
        <v>4</v>
      </c>
      <c r="D339" s="44" t="s">
        <v>789</v>
      </c>
      <c r="E339" s="44">
        <v>118417458.5626</v>
      </c>
      <c r="F339" s="44">
        <v>0</v>
      </c>
      <c r="G339" s="44">
        <v>30369872.063999999</v>
      </c>
      <c r="H339" s="44">
        <v>4966905.9331999999</v>
      </c>
      <c r="I339" s="44">
        <v>138779.3572</v>
      </c>
      <c r="J339" s="44">
        <v>4467783.2994999997</v>
      </c>
      <c r="K339" s="44"/>
      <c r="L339" s="44">
        <f t="shared" si="131"/>
        <v>4467783.2994999997</v>
      </c>
      <c r="M339" s="44">
        <v>90697558.5317</v>
      </c>
      <c r="N339" s="49">
        <f t="shared" si="125"/>
        <v>249058357.7482</v>
      </c>
      <c r="O339" s="48"/>
      <c r="P339" s="152"/>
      <c r="Q339" s="52">
        <v>9</v>
      </c>
      <c r="R339" s="41" t="s">
        <v>120</v>
      </c>
      <c r="S339" s="44" t="s">
        <v>790</v>
      </c>
      <c r="T339" s="44">
        <v>139820900.89930001</v>
      </c>
      <c r="U339" s="44">
        <f t="shared" si="128"/>
        <v>-1564740.79</v>
      </c>
      <c r="V339" s="44">
        <v>35859094.796700001</v>
      </c>
      <c r="W339" s="44">
        <v>5176621.0146000003</v>
      </c>
      <c r="X339" s="44">
        <v>163863.1244</v>
      </c>
      <c r="Y339" s="44">
        <v>5275315.7646000003</v>
      </c>
      <c r="Z339" s="44">
        <v>0</v>
      </c>
      <c r="AA339" s="44">
        <f t="shared" si="129"/>
        <v>5275315.7646000003</v>
      </c>
      <c r="AB339" s="44">
        <v>86162230.819299996</v>
      </c>
      <c r="AC339" s="49">
        <f t="shared" si="126"/>
        <v>270893285.62890005</v>
      </c>
    </row>
    <row r="340" spans="1:29" ht="24.9" customHeight="1">
      <c r="A340" s="150"/>
      <c r="B340" s="152"/>
      <c r="C340" s="40">
        <v>5</v>
      </c>
      <c r="D340" s="44" t="s">
        <v>791</v>
      </c>
      <c r="E340" s="44">
        <v>101612509.43799999</v>
      </c>
      <c r="F340" s="44">
        <v>0</v>
      </c>
      <c r="G340" s="44">
        <v>26059999.506700002</v>
      </c>
      <c r="H340" s="44">
        <v>4299253.5933999997</v>
      </c>
      <c r="I340" s="44">
        <v>119084.7947</v>
      </c>
      <c r="J340" s="44">
        <v>3833747.8121000002</v>
      </c>
      <c r="K340" s="44"/>
      <c r="L340" s="44">
        <f t="shared" si="131"/>
        <v>3833747.8121000002</v>
      </c>
      <c r="M340" s="44">
        <v>79007863.693599999</v>
      </c>
      <c r="N340" s="49">
        <f t="shared" si="125"/>
        <v>214932458.83849999</v>
      </c>
      <c r="O340" s="48"/>
      <c r="P340" s="152"/>
      <c r="Q340" s="52">
        <v>10</v>
      </c>
      <c r="R340" s="41" t="s">
        <v>120</v>
      </c>
      <c r="S340" s="44" t="s">
        <v>792</v>
      </c>
      <c r="T340" s="44">
        <v>126238807.4699</v>
      </c>
      <c r="U340" s="44">
        <f t="shared" si="128"/>
        <v>-1564740.79</v>
      </c>
      <c r="V340" s="44">
        <v>32375770.252999999</v>
      </c>
      <c r="W340" s="44">
        <v>4945446.3245999999</v>
      </c>
      <c r="X340" s="44">
        <v>147945.58809999999</v>
      </c>
      <c r="Y340" s="44">
        <v>4762875.6993000004</v>
      </c>
      <c r="Z340" s="44">
        <v>0</v>
      </c>
      <c r="AA340" s="44">
        <f t="shared" si="129"/>
        <v>4762875.6993000004</v>
      </c>
      <c r="AB340" s="44">
        <v>82114672.802000001</v>
      </c>
      <c r="AC340" s="49">
        <f t="shared" si="126"/>
        <v>249020777.34689999</v>
      </c>
    </row>
    <row r="341" spans="1:29" ht="24.9" customHeight="1">
      <c r="A341" s="150"/>
      <c r="B341" s="152"/>
      <c r="C341" s="40">
        <v>6</v>
      </c>
      <c r="D341" s="44" t="s">
        <v>793</v>
      </c>
      <c r="E341" s="44">
        <v>99679173.374799997</v>
      </c>
      <c r="F341" s="44">
        <v>0</v>
      </c>
      <c r="G341" s="44">
        <v>25564167.476500001</v>
      </c>
      <c r="H341" s="44">
        <v>4482263.7455000002</v>
      </c>
      <c r="I341" s="44">
        <v>116819.0212</v>
      </c>
      <c r="J341" s="44">
        <v>3760804.7960999999</v>
      </c>
      <c r="K341" s="44"/>
      <c r="L341" s="44">
        <f t="shared" si="131"/>
        <v>3760804.7960999999</v>
      </c>
      <c r="M341" s="44">
        <v>82212125.407800004</v>
      </c>
      <c r="N341" s="49">
        <f t="shared" si="125"/>
        <v>215815353.82190001</v>
      </c>
      <c r="O341" s="48"/>
      <c r="P341" s="152"/>
      <c r="Q341" s="52">
        <v>11</v>
      </c>
      <c r="R341" s="41" t="s">
        <v>120</v>
      </c>
      <c r="S341" s="44" t="s">
        <v>794</v>
      </c>
      <c r="T341" s="44">
        <v>117062144.72679999</v>
      </c>
      <c r="U341" s="44">
        <f t="shared" si="128"/>
        <v>-1564740.79</v>
      </c>
      <c r="V341" s="44">
        <v>30022282.204399999</v>
      </c>
      <c r="W341" s="44">
        <v>5045063.2660999997</v>
      </c>
      <c r="X341" s="44">
        <v>137190.9969</v>
      </c>
      <c r="Y341" s="44">
        <v>4416648.5378</v>
      </c>
      <c r="Z341" s="44">
        <v>0</v>
      </c>
      <c r="AA341" s="44">
        <f t="shared" si="129"/>
        <v>4416648.5378</v>
      </c>
      <c r="AB341" s="44">
        <v>83858831.5167</v>
      </c>
      <c r="AC341" s="49">
        <f t="shared" si="126"/>
        <v>238977420.45869997</v>
      </c>
    </row>
    <row r="342" spans="1:29" ht="24.9" customHeight="1">
      <c r="A342" s="150"/>
      <c r="B342" s="152"/>
      <c r="C342" s="40">
        <v>7</v>
      </c>
      <c r="D342" s="44" t="s">
        <v>795</v>
      </c>
      <c r="E342" s="44">
        <v>139922193.713</v>
      </c>
      <c r="F342" s="44">
        <v>0</v>
      </c>
      <c r="G342" s="44">
        <v>35885072.805600002</v>
      </c>
      <c r="H342" s="44">
        <v>6086009.1867000004</v>
      </c>
      <c r="I342" s="44">
        <v>163981.8346</v>
      </c>
      <c r="J342" s="44">
        <v>5279137.4506000001</v>
      </c>
      <c r="K342" s="44"/>
      <c r="L342" s="44">
        <f t="shared" si="131"/>
        <v>5279137.4506000001</v>
      </c>
      <c r="M342" s="44">
        <v>110291551.9105</v>
      </c>
      <c r="N342" s="49">
        <f t="shared" si="125"/>
        <v>297627946.90099996</v>
      </c>
      <c r="O342" s="48"/>
      <c r="P342" s="152"/>
      <c r="Q342" s="52">
        <v>12</v>
      </c>
      <c r="R342" s="41" t="s">
        <v>120</v>
      </c>
      <c r="S342" s="44" t="s">
        <v>796</v>
      </c>
      <c r="T342" s="44">
        <v>139376726.15900001</v>
      </c>
      <c r="U342" s="44">
        <f t="shared" si="128"/>
        <v>-1564740.79</v>
      </c>
      <c r="V342" s="44">
        <v>35745179.752400003</v>
      </c>
      <c r="W342" s="44">
        <v>5209629.0305000003</v>
      </c>
      <c r="X342" s="44">
        <v>163342.57380000001</v>
      </c>
      <c r="Y342" s="44">
        <v>5258557.4545999998</v>
      </c>
      <c r="Z342" s="44">
        <v>0</v>
      </c>
      <c r="AA342" s="44">
        <f t="shared" si="129"/>
        <v>5258557.4545999998</v>
      </c>
      <c r="AB342" s="44">
        <v>86740156.799700007</v>
      </c>
      <c r="AC342" s="49">
        <f t="shared" si="126"/>
        <v>270928850.98000002</v>
      </c>
    </row>
    <row r="343" spans="1:29" ht="24.9" customHeight="1">
      <c r="A343" s="150"/>
      <c r="B343" s="152"/>
      <c r="C343" s="40">
        <v>8</v>
      </c>
      <c r="D343" s="44" t="s">
        <v>797</v>
      </c>
      <c r="E343" s="44">
        <v>117432360.09729999</v>
      </c>
      <c r="F343" s="44">
        <v>0</v>
      </c>
      <c r="G343" s="44">
        <v>30117229.297200002</v>
      </c>
      <c r="H343" s="44">
        <v>5073669.9402000001</v>
      </c>
      <c r="I343" s="44">
        <v>137624.87090000001</v>
      </c>
      <c r="J343" s="44">
        <v>4430616.4278999995</v>
      </c>
      <c r="K343" s="44"/>
      <c r="L343" s="44">
        <f t="shared" si="131"/>
        <v>4430616.4278999995</v>
      </c>
      <c r="M343" s="44">
        <v>92566852.754299998</v>
      </c>
      <c r="N343" s="49">
        <f t="shared" si="125"/>
        <v>249758353.38779998</v>
      </c>
      <c r="O343" s="48"/>
      <c r="P343" s="152"/>
      <c r="Q343" s="52">
        <v>13</v>
      </c>
      <c r="R343" s="41" t="s">
        <v>120</v>
      </c>
      <c r="S343" s="44" t="s">
        <v>798</v>
      </c>
      <c r="T343" s="44">
        <v>146234311.06380001</v>
      </c>
      <c r="U343" s="44">
        <f t="shared" si="128"/>
        <v>-1564740.79</v>
      </c>
      <c r="V343" s="44">
        <v>37503906.706600003</v>
      </c>
      <c r="W343" s="44">
        <v>5839540.9837999996</v>
      </c>
      <c r="X343" s="44">
        <v>171379.32139999999</v>
      </c>
      <c r="Y343" s="44">
        <v>5517287.9127000002</v>
      </c>
      <c r="Z343" s="44">
        <v>0</v>
      </c>
      <c r="AA343" s="44">
        <f t="shared" si="129"/>
        <v>5517287.9127000002</v>
      </c>
      <c r="AB343" s="44">
        <v>97769068.2095</v>
      </c>
      <c r="AC343" s="49">
        <f t="shared" si="126"/>
        <v>291470753.40780002</v>
      </c>
    </row>
    <row r="344" spans="1:29" ht="24.9" customHeight="1">
      <c r="A344" s="150"/>
      <c r="B344" s="152"/>
      <c r="C344" s="40">
        <v>9</v>
      </c>
      <c r="D344" s="44" t="s">
        <v>799</v>
      </c>
      <c r="E344" s="44">
        <v>102862954.11939999</v>
      </c>
      <c r="F344" s="44">
        <v>0</v>
      </c>
      <c r="G344" s="44">
        <v>26380694.153099999</v>
      </c>
      <c r="H344" s="44">
        <v>4587798.8454</v>
      </c>
      <c r="I344" s="44">
        <v>120550.25350000001</v>
      </c>
      <c r="J344" s="44">
        <v>3880925.9558000001</v>
      </c>
      <c r="K344" s="44"/>
      <c r="L344" s="44">
        <f t="shared" si="131"/>
        <v>3880925.9558000001</v>
      </c>
      <c r="M344" s="44">
        <v>84059903.117699996</v>
      </c>
      <c r="N344" s="49">
        <f t="shared" si="125"/>
        <v>221892826.44489998</v>
      </c>
      <c r="O344" s="48"/>
      <c r="P344" s="152"/>
      <c r="Q344" s="52">
        <v>14</v>
      </c>
      <c r="R344" s="41" t="s">
        <v>120</v>
      </c>
      <c r="S344" s="44" t="s">
        <v>800</v>
      </c>
      <c r="T344" s="44">
        <v>131764861.27330001</v>
      </c>
      <c r="U344" s="44">
        <f t="shared" si="128"/>
        <v>-1564740.79</v>
      </c>
      <c r="V344" s="44">
        <v>33793006.774300002</v>
      </c>
      <c r="W344" s="44">
        <v>5287761.6560000004</v>
      </c>
      <c r="X344" s="44">
        <v>154421.84760000001</v>
      </c>
      <c r="Y344" s="44">
        <v>4971368.6968</v>
      </c>
      <c r="Z344" s="44">
        <v>0</v>
      </c>
      <c r="AA344" s="44">
        <f t="shared" si="129"/>
        <v>4971368.6968</v>
      </c>
      <c r="AB344" s="44">
        <v>88108154.025600001</v>
      </c>
      <c r="AC344" s="49">
        <f t="shared" si="126"/>
        <v>262514833.48360002</v>
      </c>
    </row>
    <row r="345" spans="1:29" ht="24.9" customHeight="1">
      <c r="A345" s="150"/>
      <c r="B345" s="152"/>
      <c r="C345" s="40">
        <v>10</v>
      </c>
      <c r="D345" s="44" t="s">
        <v>801</v>
      </c>
      <c r="E345" s="44">
        <v>108669111.98109999</v>
      </c>
      <c r="F345" s="44">
        <v>0</v>
      </c>
      <c r="G345" s="44">
        <v>27869767.416299999</v>
      </c>
      <c r="H345" s="44">
        <v>4672496.4223999996</v>
      </c>
      <c r="I345" s="44">
        <v>127354.781</v>
      </c>
      <c r="J345" s="44">
        <v>4099987.0252999999</v>
      </c>
      <c r="K345" s="44"/>
      <c r="L345" s="44">
        <f t="shared" si="131"/>
        <v>4099987.0252999999</v>
      </c>
      <c r="M345" s="44">
        <v>85542843.819100007</v>
      </c>
      <c r="N345" s="49">
        <f t="shared" si="125"/>
        <v>230981561.44519997</v>
      </c>
      <c r="O345" s="48"/>
      <c r="P345" s="152"/>
      <c r="Q345" s="52">
        <v>15</v>
      </c>
      <c r="R345" s="41" t="s">
        <v>120</v>
      </c>
      <c r="S345" s="44" t="s">
        <v>802</v>
      </c>
      <c r="T345" s="44">
        <v>117987361.4337</v>
      </c>
      <c r="U345" s="44">
        <f t="shared" si="128"/>
        <v>-1564740.79</v>
      </c>
      <c r="V345" s="44">
        <v>30259567.427000001</v>
      </c>
      <c r="W345" s="44">
        <v>4726830.2035999997</v>
      </c>
      <c r="X345" s="44">
        <v>138275.30480000001</v>
      </c>
      <c r="Y345" s="44">
        <v>4451556.1249000002</v>
      </c>
      <c r="Z345" s="44">
        <v>0</v>
      </c>
      <c r="AA345" s="44">
        <f t="shared" si="129"/>
        <v>4451556.1249000002</v>
      </c>
      <c r="AB345" s="44">
        <v>78286998.444700003</v>
      </c>
      <c r="AC345" s="49">
        <f t="shared" si="126"/>
        <v>234285848.1487</v>
      </c>
    </row>
    <row r="346" spans="1:29" ht="24.9" customHeight="1">
      <c r="A346" s="150"/>
      <c r="B346" s="152"/>
      <c r="C346" s="40">
        <v>11</v>
      </c>
      <c r="D346" s="44" t="s">
        <v>803</v>
      </c>
      <c r="E346" s="44">
        <v>151165040.00650001</v>
      </c>
      <c r="F346" s="44">
        <v>0</v>
      </c>
      <c r="G346" s="44">
        <v>38768463.546400003</v>
      </c>
      <c r="H346" s="44">
        <v>6371018.6355999997</v>
      </c>
      <c r="I346" s="44">
        <v>177157.8898</v>
      </c>
      <c r="J346" s="44">
        <v>5703319.8432999998</v>
      </c>
      <c r="K346" s="44"/>
      <c r="L346" s="44">
        <f t="shared" si="131"/>
        <v>5703319.8432999998</v>
      </c>
      <c r="M346" s="44">
        <v>115281684.1753</v>
      </c>
      <c r="N346" s="49">
        <f t="shared" si="125"/>
        <v>317466684.09690005</v>
      </c>
      <c r="O346" s="48"/>
      <c r="P346" s="152"/>
      <c r="Q346" s="52">
        <v>16</v>
      </c>
      <c r="R346" s="41" t="s">
        <v>120</v>
      </c>
      <c r="S346" s="44" t="s">
        <v>804</v>
      </c>
      <c r="T346" s="44">
        <v>131112026.93350001</v>
      </c>
      <c r="U346" s="44">
        <f t="shared" si="128"/>
        <v>-1564740.79</v>
      </c>
      <c r="V346" s="44">
        <v>33625577.954099998</v>
      </c>
      <c r="W346" s="44">
        <v>6111700.8065999998</v>
      </c>
      <c r="X346" s="44">
        <v>153656.75839999999</v>
      </c>
      <c r="Y346" s="44">
        <v>4946737.8492999999</v>
      </c>
      <c r="Z346" s="44">
        <v>0</v>
      </c>
      <c r="AA346" s="44">
        <f t="shared" si="129"/>
        <v>4946737.8492999999</v>
      </c>
      <c r="AB346" s="44">
        <v>102534220.79809999</v>
      </c>
      <c r="AC346" s="49">
        <f t="shared" si="126"/>
        <v>276919180.30999994</v>
      </c>
    </row>
    <row r="347" spans="1:29" ht="24.9" customHeight="1">
      <c r="A347" s="150"/>
      <c r="B347" s="152"/>
      <c r="C347" s="40">
        <v>12</v>
      </c>
      <c r="D347" s="44" t="s">
        <v>805</v>
      </c>
      <c r="E347" s="44">
        <v>111765920.0504</v>
      </c>
      <c r="F347" s="44">
        <v>0</v>
      </c>
      <c r="G347" s="44">
        <v>28663988.690900002</v>
      </c>
      <c r="H347" s="44">
        <v>4774894.5749000004</v>
      </c>
      <c r="I347" s="44">
        <v>130984.08560000001</v>
      </c>
      <c r="J347" s="44">
        <v>4216826.7847999996</v>
      </c>
      <c r="K347" s="44"/>
      <c r="L347" s="44">
        <f t="shared" si="131"/>
        <v>4216826.7847999996</v>
      </c>
      <c r="M347" s="44">
        <v>87335697.799400002</v>
      </c>
      <c r="N347" s="49">
        <f t="shared" si="125"/>
        <v>236888311.986</v>
      </c>
      <c r="O347" s="48"/>
      <c r="P347" s="152"/>
      <c r="Q347" s="52">
        <v>17</v>
      </c>
      <c r="R347" s="41" t="s">
        <v>120</v>
      </c>
      <c r="S347" s="44" t="s">
        <v>806</v>
      </c>
      <c r="T347" s="44">
        <v>130052838.6251</v>
      </c>
      <c r="U347" s="44">
        <f t="shared" si="128"/>
        <v>-1564740.79</v>
      </c>
      <c r="V347" s="44">
        <v>33353933.7742</v>
      </c>
      <c r="W347" s="44">
        <v>5702798.1092999997</v>
      </c>
      <c r="X347" s="44">
        <v>152415.4424</v>
      </c>
      <c r="Y347" s="44">
        <v>4906775.6353000002</v>
      </c>
      <c r="Z347" s="44">
        <v>0</v>
      </c>
      <c r="AA347" s="44">
        <f t="shared" si="129"/>
        <v>4906775.6353000002</v>
      </c>
      <c r="AB347" s="44">
        <v>95374884.322799996</v>
      </c>
      <c r="AC347" s="49">
        <f t="shared" si="126"/>
        <v>267978905.11909997</v>
      </c>
    </row>
    <row r="348" spans="1:29" ht="24.9" customHeight="1">
      <c r="A348" s="150"/>
      <c r="B348" s="152"/>
      <c r="C348" s="40">
        <v>13</v>
      </c>
      <c r="D348" s="44" t="s">
        <v>807</v>
      </c>
      <c r="E348" s="44">
        <v>94348654.654899999</v>
      </c>
      <c r="F348" s="44">
        <v>0</v>
      </c>
      <c r="G348" s="44">
        <v>24197078.758900002</v>
      </c>
      <c r="H348" s="44">
        <v>4571273.2775999997</v>
      </c>
      <c r="I348" s="44">
        <v>110571.91899999999</v>
      </c>
      <c r="J348" s="44">
        <v>3559689.16</v>
      </c>
      <c r="K348" s="44"/>
      <c r="L348" s="44">
        <f t="shared" si="131"/>
        <v>3559689.16</v>
      </c>
      <c r="M348" s="44">
        <v>83770562.644800007</v>
      </c>
      <c r="N348" s="49">
        <f t="shared" si="125"/>
        <v>210557830.4152</v>
      </c>
      <c r="O348" s="48"/>
      <c r="P348" s="152"/>
      <c r="Q348" s="52">
        <v>18</v>
      </c>
      <c r="R348" s="41" t="s">
        <v>120</v>
      </c>
      <c r="S348" s="44" t="s">
        <v>808</v>
      </c>
      <c r="T348" s="44">
        <v>145622310.8021</v>
      </c>
      <c r="U348" s="44">
        <f t="shared" si="128"/>
        <v>-1564740.79</v>
      </c>
      <c r="V348" s="44">
        <v>37346950.377099998</v>
      </c>
      <c r="W348" s="44">
        <v>6026377.9960000003</v>
      </c>
      <c r="X348" s="44">
        <v>170662.0876</v>
      </c>
      <c r="Y348" s="44">
        <v>5494197.6979999999</v>
      </c>
      <c r="Z348" s="44">
        <v>0</v>
      </c>
      <c r="AA348" s="44">
        <f t="shared" si="129"/>
        <v>5494197.6979999999</v>
      </c>
      <c r="AB348" s="44">
        <v>101040333.09900001</v>
      </c>
      <c r="AC348" s="49">
        <f t="shared" si="126"/>
        <v>294136091.26980001</v>
      </c>
    </row>
    <row r="349" spans="1:29" ht="24.9" customHeight="1">
      <c r="A349" s="150"/>
      <c r="B349" s="152"/>
      <c r="C349" s="40">
        <v>14</v>
      </c>
      <c r="D349" s="44" t="s">
        <v>809</v>
      </c>
      <c r="E349" s="44">
        <v>129679215.11489999</v>
      </c>
      <c r="F349" s="44">
        <v>0</v>
      </c>
      <c r="G349" s="44">
        <v>33258112.614500001</v>
      </c>
      <c r="H349" s="44">
        <v>5902222.8827</v>
      </c>
      <c r="I349" s="44">
        <v>151977.57430000001</v>
      </c>
      <c r="J349" s="44">
        <v>4892679.159</v>
      </c>
      <c r="K349" s="44"/>
      <c r="L349" s="44">
        <f t="shared" si="131"/>
        <v>4892679.159</v>
      </c>
      <c r="M349" s="44">
        <v>107073700.81990001</v>
      </c>
      <c r="N349" s="49">
        <f t="shared" si="125"/>
        <v>280957908.16530001</v>
      </c>
      <c r="O349" s="48"/>
      <c r="P349" s="152"/>
      <c r="Q349" s="52">
        <v>19</v>
      </c>
      <c r="R349" s="41" t="s">
        <v>120</v>
      </c>
      <c r="S349" s="44" t="s">
        <v>810</v>
      </c>
      <c r="T349" s="44">
        <v>134257901.96520001</v>
      </c>
      <c r="U349" s="44">
        <f t="shared" si="128"/>
        <v>-1564740.79</v>
      </c>
      <c r="V349" s="44">
        <v>34432383.161600001</v>
      </c>
      <c r="W349" s="44">
        <v>4828969.6387999998</v>
      </c>
      <c r="X349" s="44">
        <v>157343.56700000001</v>
      </c>
      <c r="Y349" s="44">
        <v>5065428.8608999997</v>
      </c>
      <c r="Z349" s="44">
        <v>0</v>
      </c>
      <c r="AA349" s="44">
        <f t="shared" si="129"/>
        <v>5065428.8608999997</v>
      </c>
      <c r="AB349" s="44">
        <v>80075322.6329</v>
      </c>
      <c r="AC349" s="49">
        <f t="shared" si="126"/>
        <v>257252609.03640002</v>
      </c>
    </row>
    <row r="350" spans="1:29" ht="24.9" customHeight="1">
      <c r="A350" s="150"/>
      <c r="B350" s="152"/>
      <c r="C350" s="40">
        <v>15</v>
      </c>
      <c r="D350" s="44" t="s">
        <v>811</v>
      </c>
      <c r="E350" s="44">
        <v>145855918.69690001</v>
      </c>
      <c r="F350" s="44">
        <v>0</v>
      </c>
      <c r="G350" s="44">
        <v>37406862.504600003</v>
      </c>
      <c r="H350" s="44">
        <v>6354590.0867999997</v>
      </c>
      <c r="I350" s="44">
        <v>170935.86439999999</v>
      </c>
      <c r="J350" s="44">
        <v>5503011.5119000003</v>
      </c>
      <c r="K350" s="44"/>
      <c r="L350" s="44">
        <f t="shared" si="131"/>
        <v>5503011.5119000003</v>
      </c>
      <c r="M350" s="44">
        <v>114994042.37450001</v>
      </c>
      <c r="N350" s="49">
        <f t="shared" si="125"/>
        <v>310285361.03910005</v>
      </c>
      <c r="O350" s="48"/>
      <c r="P350" s="152"/>
      <c r="Q350" s="52">
        <v>20</v>
      </c>
      <c r="R350" s="41" t="s">
        <v>120</v>
      </c>
      <c r="S350" s="44" t="s">
        <v>812</v>
      </c>
      <c r="T350" s="44">
        <v>122176649.7305</v>
      </c>
      <c r="U350" s="44">
        <f t="shared" si="128"/>
        <v>-1564740.79</v>
      </c>
      <c r="V350" s="44">
        <v>31333971.076200001</v>
      </c>
      <c r="W350" s="44">
        <v>4338668.0102000004</v>
      </c>
      <c r="X350" s="44">
        <v>143184.9417</v>
      </c>
      <c r="Y350" s="44">
        <v>4609614.1725000003</v>
      </c>
      <c r="Z350" s="44">
        <v>0</v>
      </c>
      <c r="AA350" s="44">
        <f t="shared" si="129"/>
        <v>4609614.1725000003</v>
      </c>
      <c r="AB350" s="44">
        <v>71490800.305899993</v>
      </c>
      <c r="AC350" s="49">
        <f t="shared" si="126"/>
        <v>232528147.44700003</v>
      </c>
    </row>
    <row r="351" spans="1:29" ht="24.9" customHeight="1">
      <c r="A351" s="150"/>
      <c r="B351" s="152"/>
      <c r="C351" s="40">
        <v>16</v>
      </c>
      <c r="D351" s="44" t="s">
        <v>813</v>
      </c>
      <c r="E351" s="44">
        <v>106898343.3876</v>
      </c>
      <c r="F351" s="44">
        <v>0</v>
      </c>
      <c r="G351" s="44">
        <v>27415628.167800002</v>
      </c>
      <c r="H351" s="44">
        <v>4811966.6084000003</v>
      </c>
      <c r="I351" s="44">
        <v>125279.5285</v>
      </c>
      <c r="J351" s="44">
        <v>4033177.5325000002</v>
      </c>
      <c r="K351" s="44"/>
      <c r="L351" s="44">
        <f t="shared" si="131"/>
        <v>4033177.5325000002</v>
      </c>
      <c r="M351" s="44">
        <v>87984779.264599994</v>
      </c>
      <c r="N351" s="49">
        <f t="shared" si="125"/>
        <v>231269174.48939997</v>
      </c>
      <c r="O351" s="48"/>
      <c r="P351" s="152"/>
      <c r="Q351" s="52">
        <v>21</v>
      </c>
      <c r="R351" s="41" t="s">
        <v>120</v>
      </c>
      <c r="S351" s="44" t="s">
        <v>814</v>
      </c>
      <c r="T351" s="44">
        <v>125945327.8522</v>
      </c>
      <c r="U351" s="44">
        <f t="shared" si="128"/>
        <v>-1564740.79</v>
      </c>
      <c r="V351" s="44">
        <v>32300503.155099999</v>
      </c>
      <c r="W351" s="44">
        <v>5537919.7280999999</v>
      </c>
      <c r="X351" s="44">
        <v>147601.6447</v>
      </c>
      <c r="Y351" s="44">
        <v>4751802.9796000002</v>
      </c>
      <c r="Z351" s="44">
        <v>0</v>
      </c>
      <c r="AA351" s="44">
        <f t="shared" si="129"/>
        <v>4751802.9796000002</v>
      </c>
      <c r="AB351" s="44">
        <v>92488085.541099995</v>
      </c>
      <c r="AC351" s="49">
        <f t="shared" si="126"/>
        <v>259606500.1108</v>
      </c>
    </row>
    <row r="352" spans="1:29" ht="24.9" customHeight="1">
      <c r="A352" s="150"/>
      <c r="B352" s="152"/>
      <c r="C352" s="40">
        <v>17</v>
      </c>
      <c r="D352" s="44" t="s">
        <v>815</v>
      </c>
      <c r="E352" s="44">
        <v>113118711.08580001</v>
      </c>
      <c r="F352" s="44">
        <v>0</v>
      </c>
      <c r="G352" s="44">
        <v>29010931.5418</v>
      </c>
      <c r="H352" s="44">
        <v>5173502.4795000004</v>
      </c>
      <c r="I352" s="44">
        <v>132569.48929999999</v>
      </c>
      <c r="J352" s="44">
        <v>4267866.3635999998</v>
      </c>
      <c r="K352" s="44"/>
      <c r="L352" s="44">
        <f t="shared" si="131"/>
        <v>4267866.3635999998</v>
      </c>
      <c r="M352" s="44">
        <v>94314786.2958</v>
      </c>
      <c r="N352" s="49">
        <f t="shared" si="125"/>
        <v>246018367.25580001</v>
      </c>
      <c r="O352" s="48"/>
      <c r="P352" s="152"/>
      <c r="Q352" s="52">
        <v>22</v>
      </c>
      <c r="R352" s="41" t="s">
        <v>120</v>
      </c>
      <c r="S352" s="44" t="s">
        <v>816</v>
      </c>
      <c r="T352" s="44">
        <v>121178975.4038</v>
      </c>
      <c r="U352" s="44">
        <f t="shared" si="128"/>
        <v>-1564740.79</v>
      </c>
      <c r="V352" s="44">
        <v>31078103.047699999</v>
      </c>
      <c r="W352" s="44">
        <v>5351298.3136</v>
      </c>
      <c r="X352" s="44">
        <v>142015.71720000001</v>
      </c>
      <c r="Y352" s="44">
        <v>4571972.8250000002</v>
      </c>
      <c r="Z352" s="44">
        <v>0</v>
      </c>
      <c r="AA352" s="44">
        <f t="shared" si="129"/>
        <v>4571972.8250000002</v>
      </c>
      <c r="AB352" s="44">
        <v>89220595.478300005</v>
      </c>
      <c r="AC352" s="49">
        <f t="shared" si="126"/>
        <v>249978219.99559999</v>
      </c>
    </row>
    <row r="353" spans="1:29" ht="24.9" customHeight="1">
      <c r="A353" s="150"/>
      <c r="B353" s="152"/>
      <c r="C353" s="40">
        <v>18</v>
      </c>
      <c r="D353" s="44" t="s">
        <v>817</v>
      </c>
      <c r="E353" s="44">
        <v>117980838.15360001</v>
      </c>
      <c r="F353" s="44">
        <v>0</v>
      </c>
      <c r="G353" s="44">
        <v>30257894.4373</v>
      </c>
      <c r="H353" s="44">
        <v>5497211.7248999998</v>
      </c>
      <c r="I353" s="44">
        <v>138267.65979999999</v>
      </c>
      <c r="J353" s="44">
        <v>4451310.0075000003</v>
      </c>
      <c r="K353" s="44"/>
      <c r="L353" s="44">
        <f t="shared" si="131"/>
        <v>4451310.0075000003</v>
      </c>
      <c r="M353" s="44">
        <v>99982499.968099996</v>
      </c>
      <c r="N353" s="49">
        <f t="shared" si="125"/>
        <v>258308021.95120001</v>
      </c>
      <c r="O353" s="48"/>
      <c r="P353" s="153"/>
      <c r="Q353" s="52">
        <v>23</v>
      </c>
      <c r="R353" s="41" t="s">
        <v>120</v>
      </c>
      <c r="S353" s="44" t="s">
        <v>818</v>
      </c>
      <c r="T353" s="44">
        <v>113605262.7684</v>
      </c>
      <c r="U353" s="44">
        <f t="shared" si="128"/>
        <v>-1564740.79</v>
      </c>
      <c r="V353" s="44">
        <v>29135714.766600002</v>
      </c>
      <c r="W353" s="44">
        <v>4841452.7487000003</v>
      </c>
      <c r="X353" s="44">
        <v>133139.70360000001</v>
      </c>
      <c r="Y353" s="44">
        <v>4286223.5171999997</v>
      </c>
      <c r="Z353" s="44">
        <v>0</v>
      </c>
      <c r="AA353" s="44">
        <f t="shared" si="129"/>
        <v>4286223.5171999997</v>
      </c>
      <c r="AB353" s="44">
        <v>80293885.103599995</v>
      </c>
      <c r="AC353" s="49">
        <f t="shared" si="126"/>
        <v>230730937.81809998</v>
      </c>
    </row>
    <row r="354" spans="1:29" ht="24.9" customHeight="1">
      <c r="A354" s="150"/>
      <c r="B354" s="152"/>
      <c r="C354" s="40">
        <v>19</v>
      </c>
      <c r="D354" s="44" t="s">
        <v>819</v>
      </c>
      <c r="E354" s="44">
        <v>121891500.7846</v>
      </c>
      <c r="F354" s="44">
        <v>0</v>
      </c>
      <c r="G354" s="44">
        <v>31260840.499699999</v>
      </c>
      <c r="H354" s="44">
        <v>5296598.0162000004</v>
      </c>
      <c r="I354" s="44">
        <v>142850.76149999999</v>
      </c>
      <c r="J354" s="44">
        <v>4598855.7613000004</v>
      </c>
      <c r="K354" s="44"/>
      <c r="L354" s="44">
        <f t="shared" si="131"/>
        <v>4598855.7613000004</v>
      </c>
      <c r="M354" s="44">
        <v>96470023.647200003</v>
      </c>
      <c r="N354" s="49">
        <f t="shared" si="125"/>
        <v>259660669.47049999</v>
      </c>
      <c r="O354" s="48"/>
      <c r="P354" s="40"/>
      <c r="Q354" s="145"/>
      <c r="R354" s="146"/>
      <c r="S354" s="45"/>
      <c r="T354" s="45">
        <f>T331+T332+T333+T334+T335+T336+T337+T338+T339+T340+T341+T342+T343+T344+T345+T346+T347+T348+T349+T350+T351+T352+T353</f>
        <v>3001695787.9434009</v>
      </c>
      <c r="U354" s="45">
        <f t="shared" ref="U354:AB354" si="132">U331+U332+U333+U334+U335+U336+U337+U338+U339+U340+U341+U342+U343+U344+U345+U346+U347+U348+U349+U350+U351+U352+U353</f>
        <v>-35989038.169999987</v>
      </c>
      <c r="V354" s="45">
        <f t="shared" si="132"/>
        <v>769828352.68839991</v>
      </c>
      <c r="W354" s="45">
        <f t="shared" si="132"/>
        <v>122691116.90630001</v>
      </c>
      <c r="X354" s="45">
        <f t="shared" si="132"/>
        <v>3517837.7994000004</v>
      </c>
      <c r="Y354" s="45">
        <f t="shared" si="132"/>
        <v>113251259.35289997</v>
      </c>
      <c r="Z354" s="45">
        <f t="shared" si="132"/>
        <v>0</v>
      </c>
      <c r="AA354" s="45">
        <f t="shared" si="129"/>
        <v>113251259.35289997</v>
      </c>
      <c r="AB354" s="45">
        <f t="shared" si="132"/>
        <v>2045267305.8301003</v>
      </c>
      <c r="AC354" s="50">
        <f>SUM(AC331:AC353)</f>
        <v>6020262622.3505001</v>
      </c>
    </row>
    <row r="355" spans="1:29" ht="24.9" customHeight="1">
      <c r="A355" s="150"/>
      <c r="B355" s="152"/>
      <c r="C355" s="40">
        <v>20</v>
      </c>
      <c r="D355" s="44" t="s">
        <v>820</v>
      </c>
      <c r="E355" s="44">
        <v>122945458.236</v>
      </c>
      <c r="F355" s="44">
        <v>0</v>
      </c>
      <c r="G355" s="44">
        <v>31531143.150699999</v>
      </c>
      <c r="H355" s="44">
        <v>5369922.8118000003</v>
      </c>
      <c r="I355" s="44">
        <v>144085.94699999999</v>
      </c>
      <c r="J355" s="44">
        <v>4638620.62</v>
      </c>
      <c r="K355" s="44"/>
      <c r="L355" s="44">
        <f t="shared" si="131"/>
        <v>4638620.62</v>
      </c>
      <c r="M355" s="44">
        <v>97753842.235799998</v>
      </c>
      <c r="N355" s="49">
        <f t="shared" si="125"/>
        <v>262383073.00130001</v>
      </c>
      <c r="O355" s="48"/>
      <c r="P355" s="151">
        <v>34</v>
      </c>
      <c r="Q355" s="52">
        <v>1</v>
      </c>
      <c r="R355" s="41" t="s">
        <v>121</v>
      </c>
      <c r="S355" s="44" t="s">
        <v>821</v>
      </c>
      <c r="T355" s="44">
        <v>112761457.7622</v>
      </c>
      <c r="U355" s="44">
        <v>0</v>
      </c>
      <c r="V355" s="44">
        <v>28919308.753600001</v>
      </c>
      <c r="W355" s="44">
        <v>4566838.3570999997</v>
      </c>
      <c r="X355" s="44">
        <v>132150.80619999999</v>
      </c>
      <c r="Y355" s="44">
        <v>4254387.5197000001</v>
      </c>
      <c r="Z355" s="44">
        <v>0</v>
      </c>
      <c r="AA355" s="44">
        <f t="shared" si="129"/>
        <v>4254387.5197000001</v>
      </c>
      <c r="AB355" s="44">
        <v>75788793.581799999</v>
      </c>
      <c r="AC355" s="49">
        <f t="shared" si="126"/>
        <v>226422936.78060001</v>
      </c>
    </row>
    <row r="356" spans="1:29" ht="24.9" customHeight="1">
      <c r="A356" s="150"/>
      <c r="B356" s="152"/>
      <c r="C356" s="40">
        <v>21</v>
      </c>
      <c r="D356" s="44" t="s">
        <v>822</v>
      </c>
      <c r="E356" s="44">
        <v>115175242.45299999</v>
      </c>
      <c r="F356" s="44">
        <v>0</v>
      </c>
      <c r="G356" s="44">
        <v>29538358.791700002</v>
      </c>
      <c r="H356" s="44">
        <v>5172629.3086000001</v>
      </c>
      <c r="I356" s="44">
        <v>134979.6416</v>
      </c>
      <c r="J356" s="44">
        <v>4345457.4265999999</v>
      </c>
      <c r="K356" s="44"/>
      <c r="L356" s="44">
        <f t="shared" si="131"/>
        <v>4345457.4265999999</v>
      </c>
      <c r="M356" s="44">
        <v>94299498.247299999</v>
      </c>
      <c r="N356" s="49">
        <f t="shared" si="125"/>
        <v>248666165.86880001</v>
      </c>
      <c r="O356" s="48"/>
      <c r="P356" s="152"/>
      <c r="Q356" s="52">
        <v>2</v>
      </c>
      <c r="R356" s="41" t="s">
        <v>121</v>
      </c>
      <c r="S356" s="44" t="s">
        <v>823</v>
      </c>
      <c r="T356" s="44">
        <v>192960821.90599999</v>
      </c>
      <c r="U356" s="44">
        <v>0</v>
      </c>
      <c r="V356" s="44">
        <v>49487597.063600004</v>
      </c>
      <c r="W356" s="44">
        <v>5882135.5652999999</v>
      </c>
      <c r="X356" s="44">
        <v>226140.46220000001</v>
      </c>
      <c r="Y356" s="44">
        <v>7280236.7829999998</v>
      </c>
      <c r="Z356" s="44">
        <v>0</v>
      </c>
      <c r="AA356" s="44">
        <f t="shared" si="129"/>
        <v>7280236.7829999998</v>
      </c>
      <c r="AB356" s="44">
        <v>98817879.332499996</v>
      </c>
      <c r="AC356" s="49">
        <f t="shared" si="126"/>
        <v>354654811.11259997</v>
      </c>
    </row>
    <row r="357" spans="1:29" ht="24.9" customHeight="1">
      <c r="A357" s="150"/>
      <c r="B357" s="152"/>
      <c r="C357" s="40">
        <v>22</v>
      </c>
      <c r="D357" s="44" t="s">
        <v>824</v>
      </c>
      <c r="E357" s="44">
        <v>105645541.4029</v>
      </c>
      <c r="F357" s="44">
        <v>0</v>
      </c>
      <c r="G357" s="44">
        <v>27094328.956900001</v>
      </c>
      <c r="H357" s="44">
        <v>4817011.5959000001</v>
      </c>
      <c r="I357" s="44">
        <v>123811.30710000001</v>
      </c>
      <c r="J357" s="44">
        <v>3985910.45</v>
      </c>
      <c r="K357" s="44"/>
      <c r="L357" s="44">
        <f t="shared" si="131"/>
        <v>3985910.45</v>
      </c>
      <c r="M357" s="44">
        <v>88073110.211300001</v>
      </c>
      <c r="N357" s="49">
        <f t="shared" si="125"/>
        <v>229739713.92409998</v>
      </c>
      <c r="O357" s="48"/>
      <c r="P357" s="152"/>
      <c r="Q357" s="52">
        <v>3</v>
      </c>
      <c r="R357" s="41" t="s">
        <v>121</v>
      </c>
      <c r="S357" s="44" t="s">
        <v>825</v>
      </c>
      <c r="T357" s="44">
        <v>132528590.20630001</v>
      </c>
      <c r="U357" s="44">
        <v>0</v>
      </c>
      <c r="V357" s="44">
        <v>33988876.118699998</v>
      </c>
      <c r="W357" s="44">
        <v>5075541.2539999997</v>
      </c>
      <c r="X357" s="44">
        <v>155316.89980000001</v>
      </c>
      <c r="Y357" s="44">
        <v>5000183.4967999998</v>
      </c>
      <c r="Z357" s="44">
        <v>0</v>
      </c>
      <c r="AA357" s="44">
        <f t="shared" si="129"/>
        <v>5000183.4967999998</v>
      </c>
      <c r="AB357" s="44">
        <v>84695497.374599993</v>
      </c>
      <c r="AC357" s="49">
        <f t="shared" si="126"/>
        <v>261444005.3502</v>
      </c>
    </row>
    <row r="358" spans="1:29" ht="24.9" customHeight="1">
      <c r="A358" s="150"/>
      <c r="B358" s="152"/>
      <c r="C358" s="40">
        <v>23</v>
      </c>
      <c r="D358" s="44" t="s">
        <v>826</v>
      </c>
      <c r="E358" s="44">
        <v>129650162.6718</v>
      </c>
      <c r="F358" s="44">
        <v>0</v>
      </c>
      <c r="G358" s="44">
        <v>33250661.694800001</v>
      </c>
      <c r="H358" s="44">
        <v>5502612.4485999998</v>
      </c>
      <c r="I358" s="44">
        <v>151943.5263</v>
      </c>
      <c r="J358" s="44">
        <v>4891583.0367999999</v>
      </c>
      <c r="K358" s="44"/>
      <c r="L358" s="44">
        <f t="shared" si="131"/>
        <v>4891583.0367999999</v>
      </c>
      <c r="M358" s="44">
        <v>100077059.37899999</v>
      </c>
      <c r="N358" s="49">
        <f t="shared" si="125"/>
        <v>273524022.75730002</v>
      </c>
      <c r="O358" s="48"/>
      <c r="P358" s="152"/>
      <c r="Q358" s="52">
        <v>4</v>
      </c>
      <c r="R358" s="41" t="s">
        <v>121</v>
      </c>
      <c r="S358" s="44" t="s">
        <v>827</v>
      </c>
      <c r="T358" s="44">
        <v>158239929.26969999</v>
      </c>
      <c r="U358" s="44">
        <v>0</v>
      </c>
      <c r="V358" s="44">
        <v>40582921.350199997</v>
      </c>
      <c r="W358" s="44">
        <v>4576109.0604999997</v>
      </c>
      <c r="X358" s="44">
        <v>185449.30729999999</v>
      </c>
      <c r="Y358" s="44">
        <v>5970248.9978</v>
      </c>
      <c r="Z358" s="44">
        <v>0</v>
      </c>
      <c r="AA358" s="44">
        <f t="shared" si="129"/>
        <v>5970248.9978</v>
      </c>
      <c r="AB358" s="44">
        <v>75951111.133499995</v>
      </c>
      <c r="AC358" s="49">
        <f t="shared" si="126"/>
        <v>285505769.11899996</v>
      </c>
    </row>
    <row r="359" spans="1:29" ht="24.9" customHeight="1">
      <c r="A359" s="150"/>
      <c r="B359" s="152"/>
      <c r="C359" s="40">
        <v>24</v>
      </c>
      <c r="D359" s="44" t="s">
        <v>828</v>
      </c>
      <c r="E359" s="44">
        <v>95877391.685200006</v>
      </c>
      <c r="F359" s="44">
        <v>0</v>
      </c>
      <c r="G359" s="44">
        <v>24589145.508200001</v>
      </c>
      <c r="H359" s="44">
        <v>4271495.3827999998</v>
      </c>
      <c r="I359" s="44">
        <v>112363.5226</v>
      </c>
      <c r="J359" s="44">
        <v>3617367.0214999998</v>
      </c>
      <c r="K359" s="44"/>
      <c r="L359" s="44">
        <f t="shared" si="131"/>
        <v>3617367.0214999998</v>
      </c>
      <c r="M359" s="44">
        <v>78521854.745399997</v>
      </c>
      <c r="N359" s="49">
        <f t="shared" si="125"/>
        <v>206989617.86570001</v>
      </c>
      <c r="O359" s="48"/>
      <c r="P359" s="152"/>
      <c r="Q359" s="52">
        <v>5</v>
      </c>
      <c r="R359" s="41" t="s">
        <v>121</v>
      </c>
      <c r="S359" s="44" t="s">
        <v>829</v>
      </c>
      <c r="T359" s="44">
        <v>170953790.26660001</v>
      </c>
      <c r="U359" s="44">
        <v>0</v>
      </c>
      <c r="V359" s="44">
        <v>43843575.113600001</v>
      </c>
      <c r="W359" s="44">
        <v>6268206.4605999999</v>
      </c>
      <c r="X359" s="44">
        <v>200349.31839999999</v>
      </c>
      <c r="Y359" s="44">
        <v>6449931.4409999996</v>
      </c>
      <c r="Z359" s="44">
        <v>0</v>
      </c>
      <c r="AA359" s="44">
        <f t="shared" si="129"/>
        <v>6449931.4409999996</v>
      </c>
      <c r="AB359" s="44">
        <v>105577461.6516</v>
      </c>
      <c r="AC359" s="49">
        <f t="shared" si="126"/>
        <v>333293314.2518</v>
      </c>
    </row>
    <row r="360" spans="1:29" ht="24.9" customHeight="1">
      <c r="A360" s="150"/>
      <c r="B360" s="152"/>
      <c r="C360" s="40">
        <v>25</v>
      </c>
      <c r="D360" s="44" t="s">
        <v>830</v>
      </c>
      <c r="E360" s="44">
        <v>120337575.6179</v>
      </c>
      <c r="F360" s="44">
        <v>0</v>
      </c>
      <c r="G360" s="44">
        <v>30862313.8882</v>
      </c>
      <c r="H360" s="44">
        <v>4843152.8233000003</v>
      </c>
      <c r="I360" s="44">
        <v>141029.63860000001</v>
      </c>
      <c r="J360" s="44">
        <v>4540227.5743000004</v>
      </c>
      <c r="K360" s="44"/>
      <c r="L360" s="44">
        <f t="shared" si="131"/>
        <v>4540227.5743000004</v>
      </c>
      <c r="M360" s="44">
        <v>88530807.9586</v>
      </c>
      <c r="N360" s="49">
        <f t="shared" si="125"/>
        <v>249255107.50089997</v>
      </c>
      <c r="O360" s="48"/>
      <c r="P360" s="152"/>
      <c r="Q360" s="52">
        <v>6</v>
      </c>
      <c r="R360" s="41" t="s">
        <v>121</v>
      </c>
      <c r="S360" s="44" t="s">
        <v>831</v>
      </c>
      <c r="T360" s="44">
        <v>118428318.74590001</v>
      </c>
      <c r="U360" s="44">
        <v>0</v>
      </c>
      <c r="V360" s="44">
        <v>30372657.315200001</v>
      </c>
      <c r="W360" s="44">
        <v>4535932.4193000002</v>
      </c>
      <c r="X360" s="44">
        <v>138792.08480000001</v>
      </c>
      <c r="Y360" s="44">
        <v>4468193.0444</v>
      </c>
      <c r="Z360" s="44">
        <v>0</v>
      </c>
      <c r="AA360" s="44">
        <f t="shared" si="129"/>
        <v>4468193.0444</v>
      </c>
      <c r="AB360" s="44">
        <v>75247672.162599996</v>
      </c>
      <c r="AC360" s="49">
        <f t="shared" si="126"/>
        <v>233191565.77219999</v>
      </c>
    </row>
    <row r="361" spans="1:29" ht="24.9" customHeight="1">
      <c r="A361" s="150"/>
      <c r="B361" s="152"/>
      <c r="C361" s="40">
        <v>26</v>
      </c>
      <c r="D361" s="44" t="s">
        <v>832</v>
      </c>
      <c r="E361" s="44">
        <v>109446415.1257</v>
      </c>
      <c r="F361" s="44">
        <v>0</v>
      </c>
      <c r="G361" s="44">
        <v>28069118.063999999</v>
      </c>
      <c r="H361" s="44">
        <v>4852940.9612999996</v>
      </c>
      <c r="I361" s="44">
        <v>128265.74159999999</v>
      </c>
      <c r="J361" s="44">
        <v>4129313.9679</v>
      </c>
      <c r="K361" s="44"/>
      <c r="L361" s="44">
        <f t="shared" si="131"/>
        <v>4129313.9679</v>
      </c>
      <c r="M361" s="44">
        <v>88702185.094600007</v>
      </c>
      <c r="N361" s="49">
        <f t="shared" si="125"/>
        <v>235328238.9551</v>
      </c>
      <c r="O361" s="48"/>
      <c r="P361" s="152"/>
      <c r="Q361" s="52">
        <v>7</v>
      </c>
      <c r="R361" s="41" t="s">
        <v>121</v>
      </c>
      <c r="S361" s="44" t="s">
        <v>833</v>
      </c>
      <c r="T361" s="44">
        <v>113907685.3976</v>
      </c>
      <c r="U361" s="44">
        <v>0</v>
      </c>
      <c r="V361" s="44">
        <v>29213275.429299999</v>
      </c>
      <c r="W361" s="44">
        <v>5137353.1295999996</v>
      </c>
      <c r="X361" s="44">
        <v>133494.12789999999</v>
      </c>
      <c r="Y361" s="44">
        <v>4297633.6486</v>
      </c>
      <c r="Z361" s="44">
        <v>0</v>
      </c>
      <c r="AA361" s="44">
        <f t="shared" si="129"/>
        <v>4297633.6486</v>
      </c>
      <c r="AB361" s="44">
        <v>85777740.213100001</v>
      </c>
      <c r="AC361" s="49">
        <f t="shared" si="126"/>
        <v>238467181.9461</v>
      </c>
    </row>
    <row r="362" spans="1:29" ht="24.9" customHeight="1">
      <c r="A362" s="150"/>
      <c r="B362" s="153"/>
      <c r="C362" s="40">
        <v>27</v>
      </c>
      <c r="D362" s="44" t="s">
        <v>834</v>
      </c>
      <c r="E362" s="44">
        <v>101415745.9144</v>
      </c>
      <c r="F362" s="44">
        <v>0</v>
      </c>
      <c r="G362" s="44">
        <v>26009536.651700001</v>
      </c>
      <c r="H362" s="44">
        <v>4464886.5667000003</v>
      </c>
      <c r="I362" s="44">
        <v>118854.1977</v>
      </c>
      <c r="J362" s="44">
        <v>3826324.1028999998</v>
      </c>
      <c r="K362" s="44"/>
      <c r="L362" s="44">
        <f t="shared" si="131"/>
        <v>3826324.1028999998</v>
      </c>
      <c r="M362" s="44">
        <v>81907874.369100004</v>
      </c>
      <c r="N362" s="49">
        <f t="shared" si="125"/>
        <v>217743221.80250001</v>
      </c>
      <c r="O362" s="48"/>
      <c r="P362" s="152"/>
      <c r="Q362" s="52">
        <v>8</v>
      </c>
      <c r="R362" s="41" t="s">
        <v>121</v>
      </c>
      <c r="S362" s="44" t="s">
        <v>835</v>
      </c>
      <c r="T362" s="44">
        <v>176800305.6266</v>
      </c>
      <c r="U362" s="44">
        <v>0</v>
      </c>
      <c r="V362" s="44">
        <v>45342998.6417</v>
      </c>
      <c r="W362" s="44">
        <v>5741016.0564999999</v>
      </c>
      <c r="X362" s="44">
        <v>207201.14290000001</v>
      </c>
      <c r="Y362" s="44">
        <v>6670515.1623</v>
      </c>
      <c r="Z362" s="44">
        <v>0</v>
      </c>
      <c r="AA362" s="44">
        <f t="shared" si="129"/>
        <v>6670515.1623</v>
      </c>
      <c r="AB362" s="44">
        <v>96347066.462200001</v>
      </c>
      <c r="AC362" s="49">
        <f t="shared" si="126"/>
        <v>331109103.09219998</v>
      </c>
    </row>
    <row r="363" spans="1:29" ht="24.9" customHeight="1">
      <c r="A363" s="40"/>
      <c r="B363" s="144" t="s">
        <v>836</v>
      </c>
      <c r="C363" s="145"/>
      <c r="D363" s="45"/>
      <c r="E363" s="45">
        <f>SUM(E336:E362)</f>
        <v>3171165520.4448004</v>
      </c>
      <c r="F363" s="45">
        <f t="shared" ref="F363:N363" si="133">SUM(F336:F362)</f>
        <v>0</v>
      </c>
      <c r="G363" s="45">
        <f t="shared" si="133"/>
        <v>813291319.69700003</v>
      </c>
      <c r="H363" s="45">
        <f t="shared" si="133"/>
        <v>139558560.83969998</v>
      </c>
      <c r="I363" s="45">
        <f t="shared" si="133"/>
        <v>3716447.8763000001</v>
      </c>
      <c r="J363" s="45">
        <f t="shared" si="133"/>
        <v>119645198.64</v>
      </c>
      <c r="K363" s="45">
        <f t="shared" si="133"/>
        <v>0</v>
      </c>
      <c r="L363" s="45">
        <f t="shared" si="133"/>
        <v>119645198.64</v>
      </c>
      <c r="M363" s="45">
        <f t="shared" si="133"/>
        <v>2544293032.4738007</v>
      </c>
      <c r="N363" s="50">
        <f t="shared" si="133"/>
        <v>6791670079.9715996</v>
      </c>
      <c r="O363" s="48"/>
      <c r="P363" s="152"/>
      <c r="Q363" s="52">
        <v>9</v>
      </c>
      <c r="R363" s="41" t="s">
        <v>121</v>
      </c>
      <c r="S363" s="44" t="s">
        <v>837</v>
      </c>
      <c r="T363" s="44">
        <v>125853401.4175</v>
      </c>
      <c r="U363" s="44">
        <v>0</v>
      </c>
      <c r="V363" s="44">
        <v>32276927.289700001</v>
      </c>
      <c r="W363" s="44">
        <v>4616533.6390000004</v>
      </c>
      <c r="X363" s="44">
        <v>147493.91149999999</v>
      </c>
      <c r="Y363" s="44">
        <v>4748334.6785000004</v>
      </c>
      <c r="Z363" s="44">
        <v>0</v>
      </c>
      <c r="AA363" s="44">
        <f t="shared" si="129"/>
        <v>4748334.6785000004</v>
      </c>
      <c r="AB363" s="44">
        <v>76658891.155200005</v>
      </c>
      <c r="AC363" s="49">
        <f t="shared" si="126"/>
        <v>244301582.0914</v>
      </c>
    </row>
    <row r="364" spans="1:29" ht="24.9" customHeight="1">
      <c r="A364" s="150">
        <v>18</v>
      </c>
      <c r="B364" s="151" t="s">
        <v>838</v>
      </c>
      <c r="C364" s="40">
        <v>1</v>
      </c>
      <c r="D364" s="44" t="s">
        <v>839</v>
      </c>
      <c r="E364" s="44">
        <v>189879514.6708</v>
      </c>
      <c r="F364" s="44">
        <v>0</v>
      </c>
      <c r="G364" s="44">
        <v>48697351.202399999</v>
      </c>
      <c r="H364" s="44">
        <v>7183461.5990000004</v>
      </c>
      <c r="I364" s="44">
        <v>222529.32380000001</v>
      </c>
      <c r="J364" s="44">
        <v>7163981.8558999998</v>
      </c>
      <c r="K364" s="44"/>
      <c r="L364" s="44">
        <f t="shared" si="131"/>
        <v>7163981.8558999998</v>
      </c>
      <c r="M364" s="44">
        <v>109605698.79979999</v>
      </c>
      <c r="N364" s="49">
        <f t="shared" si="125"/>
        <v>362752537.45169997</v>
      </c>
      <c r="O364" s="48"/>
      <c r="P364" s="152"/>
      <c r="Q364" s="52">
        <v>10</v>
      </c>
      <c r="R364" s="41" t="s">
        <v>121</v>
      </c>
      <c r="S364" s="44" t="s">
        <v>840</v>
      </c>
      <c r="T364" s="44">
        <v>116200157.9859</v>
      </c>
      <c r="U364" s="44">
        <v>0</v>
      </c>
      <c r="V364" s="44">
        <v>29801213.222100001</v>
      </c>
      <c r="W364" s="44">
        <v>4671069.0904999999</v>
      </c>
      <c r="X364" s="44">
        <v>136180.79149999999</v>
      </c>
      <c r="Y364" s="44">
        <v>4384126.5599999996</v>
      </c>
      <c r="Z364" s="44">
        <v>0</v>
      </c>
      <c r="AA364" s="44">
        <f t="shared" si="129"/>
        <v>4384126.5599999996</v>
      </c>
      <c r="AB364" s="44">
        <v>77613733.589699998</v>
      </c>
      <c r="AC364" s="49">
        <f t="shared" si="126"/>
        <v>232806481.23970002</v>
      </c>
    </row>
    <row r="365" spans="1:29" ht="24.9" customHeight="1">
      <c r="A365" s="150"/>
      <c r="B365" s="152"/>
      <c r="C365" s="40">
        <v>2</v>
      </c>
      <c r="D365" s="44" t="s">
        <v>841</v>
      </c>
      <c r="E365" s="44">
        <v>193074491.84639999</v>
      </c>
      <c r="F365" s="44">
        <v>0</v>
      </c>
      <c r="G365" s="44">
        <v>49516749.365800001</v>
      </c>
      <c r="H365" s="44">
        <v>8432710.4356999993</v>
      </c>
      <c r="I365" s="44">
        <v>226273.6778</v>
      </c>
      <c r="J365" s="44">
        <v>7284525.4467000002</v>
      </c>
      <c r="K365" s="44"/>
      <c r="L365" s="44">
        <f t="shared" si="131"/>
        <v>7284525.4467000002</v>
      </c>
      <c r="M365" s="44">
        <v>131478366.36570001</v>
      </c>
      <c r="N365" s="49">
        <f t="shared" si="125"/>
        <v>390013117.13810003</v>
      </c>
      <c r="O365" s="48"/>
      <c r="P365" s="152"/>
      <c r="Q365" s="52">
        <v>11</v>
      </c>
      <c r="R365" s="41" t="s">
        <v>121</v>
      </c>
      <c r="S365" s="44" t="s">
        <v>842</v>
      </c>
      <c r="T365" s="44">
        <v>173407590.15169999</v>
      </c>
      <c r="U365" s="44">
        <v>0</v>
      </c>
      <c r="V365" s="44">
        <v>44472887.627899997</v>
      </c>
      <c r="W365" s="44">
        <v>6049245.3832</v>
      </c>
      <c r="X365" s="44">
        <v>203225.04949999999</v>
      </c>
      <c r="Y365" s="44">
        <v>6542511.0849000001</v>
      </c>
      <c r="Z365" s="44">
        <v>0</v>
      </c>
      <c r="AA365" s="44">
        <f t="shared" si="129"/>
        <v>6542511.0849000001</v>
      </c>
      <c r="AB365" s="44">
        <v>101743747.5715</v>
      </c>
      <c r="AC365" s="49">
        <f t="shared" si="126"/>
        <v>332419206.86869997</v>
      </c>
    </row>
    <row r="366" spans="1:29" ht="24.9" customHeight="1">
      <c r="A366" s="150"/>
      <c r="B366" s="152"/>
      <c r="C366" s="40">
        <v>3</v>
      </c>
      <c r="D366" s="44" t="s">
        <v>843</v>
      </c>
      <c r="E366" s="44">
        <v>159784560.53310001</v>
      </c>
      <c r="F366" s="44">
        <v>0</v>
      </c>
      <c r="G366" s="44">
        <v>40979064.405599996</v>
      </c>
      <c r="H366" s="44">
        <v>7550667.6908999998</v>
      </c>
      <c r="I366" s="44">
        <v>187259.53810000001</v>
      </c>
      <c r="J366" s="44">
        <v>6028526.5343000004</v>
      </c>
      <c r="K366" s="44"/>
      <c r="L366" s="44">
        <f t="shared" si="131"/>
        <v>6028526.5343000004</v>
      </c>
      <c r="M366" s="44">
        <v>116034983.7754</v>
      </c>
      <c r="N366" s="49">
        <f t="shared" si="125"/>
        <v>330565062.4774</v>
      </c>
      <c r="O366" s="48"/>
      <c r="P366" s="152"/>
      <c r="Q366" s="52">
        <v>12</v>
      </c>
      <c r="R366" s="41" t="s">
        <v>121</v>
      </c>
      <c r="S366" s="44" t="s">
        <v>844</v>
      </c>
      <c r="T366" s="44">
        <v>137257713.82769999</v>
      </c>
      <c r="U366" s="44">
        <v>0</v>
      </c>
      <c r="V366" s="44">
        <v>35201728.354400001</v>
      </c>
      <c r="W366" s="44">
        <v>5088886.7548000002</v>
      </c>
      <c r="X366" s="44">
        <v>160859.19690000001</v>
      </c>
      <c r="Y366" s="44">
        <v>5178609.0412999997</v>
      </c>
      <c r="Z366" s="44">
        <v>0</v>
      </c>
      <c r="AA366" s="44">
        <f t="shared" si="129"/>
        <v>5178609.0412999997</v>
      </c>
      <c r="AB366" s="44">
        <v>84929159.152500004</v>
      </c>
      <c r="AC366" s="49">
        <f t="shared" si="126"/>
        <v>267816956.3276</v>
      </c>
    </row>
    <row r="367" spans="1:29" ht="24.9" customHeight="1">
      <c r="A367" s="150"/>
      <c r="B367" s="152"/>
      <c r="C367" s="40">
        <v>4</v>
      </c>
      <c r="D367" s="44" t="s">
        <v>845</v>
      </c>
      <c r="E367" s="44">
        <v>123031825.7216</v>
      </c>
      <c r="F367" s="44">
        <v>0</v>
      </c>
      <c r="G367" s="44">
        <v>31553293.342999998</v>
      </c>
      <c r="H367" s="44">
        <v>5658161.4000000004</v>
      </c>
      <c r="I367" s="44">
        <v>144187.16529999999</v>
      </c>
      <c r="J367" s="44">
        <v>4641879.1869000001</v>
      </c>
      <c r="K367" s="44"/>
      <c r="L367" s="44">
        <f t="shared" si="131"/>
        <v>4641879.1869000001</v>
      </c>
      <c r="M367" s="44">
        <v>82899743.021799996</v>
      </c>
      <c r="N367" s="49">
        <f t="shared" si="125"/>
        <v>247929089.83859998</v>
      </c>
      <c r="O367" s="48"/>
      <c r="P367" s="152"/>
      <c r="Q367" s="52">
        <v>13</v>
      </c>
      <c r="R367" s="41" t="s">
        <v>121</v>
      </c>
      <c r="S367" s="44" t="s">
        <v>846</v>
      </c>
      <c r="T367" s="44">
        <v>117971173.8043</v>
      </c>
      <c r="U367" s="44">
        <v>0</v>
      </c>
      <c r="V367" s="44">
        <v>30255415.875</v>
      </c>
      <c r="W367" s="44">
        <v>4840097.7284000004</v>
      </c>
      <c r="X367" s="44">
        <v>138256.33369999999</v>
      </c>
      <c r="Y367" s="44">
        <v>4450945.3803000003</v>
      </c>
      <c r="Z367" s="44">
        <v>0</v>
      </c>
      <c r="AA367" s="44">
        <f t="shared" si="129"/>
        <v>4450945.3803000003</v>
      </c>
      <c r="AB367" s="44">
        <v>80573197.787</v>
      </c>
      <c r="AC367" s="49">
        <f t="shared" si="126"/>
        <v>238229086.90869999</v>
      </c>
    </row>
    <row r="368" spans="1:29" ht="24.9" customHeight="1">
      <c r="A368" s="150"/>
      <c r="B368" s="152"/>
      <c r="C368" s="40">
        <v>5</v>
      </c>
      <c r="D368" s="44" t="s">
        <v>847</v>
      </c>
      <c r="E368" s="44">
        <v>202258767.39109999</v>
      </c>
      <c r="F368" s="44">
        <v>0</v>
      </c>
      <c r="G368" s="44">
        <v>51872189.827799998</v>
      </c>
      <c r="H368" s="44">
        <v>9100837.0906000007</v>
      </c>
      <c r="I368" s="44">
        <v>237037.19080000001</v>
      </c>
      <c r="J368" s="44">
        <v>7631039.8322000001</v>
      </c>
      <c r="K368" s="44"/>
      <c r="L368" s="44">
        <f t="shared" si="131"/>
        <v>7631039.8322000001</v>
      </c>
      <c r="M368" s="44">
        <v>143176365.82269999</v>
      </c>
      <c r="N368" s="49">
        <f t="shared" si="125"/>
        <v>414276237.1552</v>
      </c>
      <c r="O368" s="48"/>
      <c r="P368" s="152"/>
      <c r="Q368" s="52">
        <v>14</v>
      </c>
      <c r="R368" s="41" t="s">
        <v>121</v>
      </c>
      <c r="S368" s="44" t="s">
        <v>848</v>
      </c>
      <c r="T368" s="44">
        <v>168976951.89500001</v>
      </c>
      <c r="U368" s="44">
        <v>0</v>
      </c>
      <c r="V368" s="44">
        <v>43336586.286300004</v>
      </c>
      <c r="W368" s="44">
        <v>6233678.4806000004</v>
      </c>
      <c r="X368" s="44">
        <v>198032.5624</v>
      </c>
      <c r="Y368" s="44">
        <v>6375347.1222999999</v>
      </c>
      <c r="Z368" s="44">
        <v>0</v>
      </c>
      <c r="AA368" s="44">
        <f t="shared" si="129"/>
        <v>6375347.1222999999</v>
      </c>
      <c r="AB368" s="44">
        <v>104972923.1424</v>
      </c>
      <c r="AC368" s="49">
        <f t="shared" si="126"/>
        <v>330093519.48900002</v>
      </c>
    </row>
    <row r="369" spans="1:29" ht="24.9" customHeight="1">
      <c r="A369" s="150"/>
      <c r="B369" s="152"/>
      <c r="C369" s="40">
        <v>6</v>
      </c>
      <c r="D369" s="44" t="s">
        <v>849</v>
      </c>
      <c r="E369" s="44">
        <v>135495129.40169999</v>
      </c>
      <c r="F369" s="44">
        <v>0</v>
      </c>
      <c r="G369" s="44">
        <v>34749688.054200001</v>
      </c>
      <c r="H369" s="44">
        <v>6553517.3059999999</v>
      </c>
      <c r="I369" s="44">
        <v>158793.53589999999</v>
      </c>
      <c r="J369" s="44">
        <v>5112108.3298000004</v>
      </c>
      <c r="K369" s="44"/>
      <c r="L369" s="44">
        <f t="shared" si="131"/>
        <v>5112108.3298000004</v>
      </c>
      <c r="M369" s="44">
        <v>98576221.165999994</v>
      </c>
      <c r="N369" s="49">
        <f t="shared" si="125"/>
        <v>280645457.79359996</v>
      </c>
      <c r="O369" s="48"/>
      <c r="P369" s="152"/>
      <c r="Q369" s="52">
        <v>15</v>
      </c>
      <c r="R369" s="41" t="s">
        <v>121</v>
      </c>
      <c r="S369" s="44" t="s">
        <v>850</v>
      </c>
      <c r="T369" s="44">
        <v>112017067.9253</v>
      </c>
      <c r="U369" s="44">
        <v>0</v>
      </c>
      <c r="V369" s="44">
        <v>28728399.200300001</v>
      </c>
      <c r="W369" s="44">
        <v>4593669.4973999998</v>
      </c>
      <c r="X369" s="44">
        <v>131278.4184</v>
      </c>
      <c r="Y369" s="44">
        <v>4226302.3663999997</v>
      </c>
      <c r="Z369" s="44">
        <v>0</v>
      </c>
      <c r="AA369" s="44">
        <f t="shared" si="129"/>
        <v>4226302.3663999997</v>
      </c>
      <c r="AB369" s="44">
        <v>76258570.774900004</v>
      </c>
      <c r="AC369" s="49">
        <f t="shared" si="126"/>
        <v>225955288.18269998</v>
      </c>
    </row>
    <row r="370" spans="1:29" ht="24.9" customHeight="1">
      <c r="A370" s="150"/>
      <c r="B370" s="152"/>
      <c r="C370" s="40">
        <v>7</v>
      </c>
      <c r="D370" s="44" t="s">
        <v>851</v>
      </c>
      <c r="E370" s="44">
        <v>118151486.3362</v>
      </c>
      <c r="F370" s="44">
        <v>0</v>
      </c>
      <c r="G370" s="44">
        <v>30301659.635000002</v>
      </c>
      <c r="H370" s="44">
        <v>6137963.4181000004</v>
      </c>
      <c r="I370" s="44">
        <v>138467.65100000001</v>
      </c>
      <c r="J370" s="44">
        <v>4457748.4085999997</v>
      </c>
      <c r="K370" s="44"/>
      <c r="L370" s="44">
        <f t="shared" si="131"/>
        <v>4457748.4085999997</v>
      </c>
      <c r="M370" s="44">
        <v>91300431.284400001</v>
      </c>
      <c r="N370" s="49">
        <f t="shared" si="125"/>
        <v>250487756.73329997</v>
      </c>
      <c r="O370" s="48"/>
      <c r="P370" s="153"/>
      <c r="Q370" s="52">
        <v>16</v>
      </c>
      <c r="R370" s="41" t="s">
        <v>121</v>
      </c>
      <c r="S370" s="44" t="s">
        <v>852</v>
      </c>
      <c r="T370" s="44">
        <v>121516079.233</v>
      </c>
      <c r="U370" s="44">
        <v>0</v>
      </c>
      <c r="V370" s="44">
        <v>31164558.206300002</v>
      </c>
      <c r="W370" s="44">
        <v>5002798.5723000001</v>
      </c>
      <c r="X370" s="44">
        <v>142410.7861</v>
      </c>
      <c r="Y370" s="44">
        <v>4584691.4468</v>
      </c>
      <c r="Z370" s="44">
        <v>0</v>
      </c>
      <c r="AA370" s="44">
        <f t="shared" si="129"/>
        <v>4584691.4468</v>
      </c>
      <c r="AB370" s="44">
        <v>83421870.818299994</v>
      </c>
      <c r="AC370" s="49">
        <f t="shared" si="126"/>
        <v>245832409.06279999</v>
      </c>
    </row>
    <row r="371" spans="1:29" ht="24.9" customHeight="1">
      <c r="A371" s="150"/>
      <c r="B371" s="152"/>
      <c r="C371" s="40">
        <v>8</v>
      </c>
      <c r="D371" s="44" t="s">
        <v>853</v>
      </c>
      <c r="E371" s="44">
        <v>157429108.80050001</v>
      </c>
      <c r="F371" s="44">
        <v>0</v>
      </c>
      <c r="G371" s="44">
        <v>40374974.699199997</v>
      </c>
      <c r="H371" s="44">
        <v>7467748.7953000003</v>
      </c>
      <c r="I371" s="44">
        <v>184499.0661</v>
      </c>
      <c r="J371" s="44">
        <v>5939657.477</v>
      </c>
      <c r="K371" s="44"/>
      <c r="L371" s="44">
        <f t="shared" si="131"/>
        <v>5939657.477</v>
      </c>
      <c r="M371" s="44">
        <v>114583185.39489999</v>
      </c>
      <c r="N371" s="49">
        <f t="shared" si="125"/>
        <v>325979174.23300004</v>
      </c>
      <c r="O371" s="48"/>
      <c r="P371" s="40"/>
      <c r="Q371" s="145"/>
      <c r="R371" s="146"/>
      <c r="S371" s="45"/>
      <c r="T371" s="45">
        <f>T355+T356+T357+T358+T359+T360+T361+T362+T363+T364+T365+T366+T367+T368+T369+T370</f>
        <v>2249781035.4212999</v>
      </c>
      <c r="U371" s="45">
        <f t="shared" ref="U371:AB371" si="134">U355+U356+U357+U358+U359+U360+U361+U362+U363+U364+U365+U366+U367+U368+U369+U370</f>
        <v>0</v>
      </c>
      <c r="V371" s="45">
        <f t="shared" si="134"/>
        <v>576988925.84790003</v>
      </c>
      <c r="W371" s="45">
        <f t="shared" si="134"/>
        <v>82879111.449100003</v>
      </c>
      <c r="X371" s="45">
        <f t="shared" si="134"/>
        <v>2636631.1995000001</v>
      </c>
      <c r="Y371" s="45">
        <f t="shared" si="134"/>
        <v>84882197.774100006</v>
      </c>
      <c r="Z371" s="45">
        <f t="shared" si="134"/>
        <v>0</v>
      </c>
      <c r="AA371" s="45">
        <f t="shared" si="129"/>
        <v>84882197.774100006</v>
      </c>
      <c r="AB371" s="45">
        <f t="shared" si="134"/>
        <v>1384375315.9034002</v>
      </c>
      <c r="AC371" s="50">
        <f>SUM(AC355:AC370)</f>
        <v>4381543217.5952997</v>
      </c>
    </row>
    <row r="372" spans="1:29" ht="24.9" customHeight="1">
      <c r="A372" s="150"/>
      <c r="B372" s="152"/>
      <c r="C372" s="40">
        <v>9</v>
      </c>
      <c r="D372" s="44" t="s">
        <v>854</v>
      </c>
      <c r="E372" s="44">
        <v>173660683.1415</v>
      </c>
      <c r="F372" s="44">
        <v>0</v>
      </c>
      <c r="G372" s="44">
        <v>44537796.990099996</v>
      </c>
      <c r="H372" s="44">
        <v>7096263.0880000005</v>
      </c>
      <c r="I372" s="44">
        <v>203521.66190000001</v>
      </c>
      <c r="J372" s="44">
        <v>6552060.0537999999</v>
      </c>
      <c r="K372" s="44"/>
      <c r="L372" s="44">
        <f t="shared" si="131"/>
        <v>6552060.0537999999</v>
      </c>
      <c r="M372" s="44">
        <v>108078970.10770001</v>
      </c>
      <c r="N372" s="49">
        <f t="shared" si="125"/>
        <v>340129295.04299998</v>
      </c>
      <c r="O372" s="48"/>
      <c r="P372" s="151">
        <v>35</v>
      </c>
      <c r="Q372" s="52">
        <v>1</v>
      </c>
      <c r="R372" s="41" t="s">
        <v>122</v>
      </c>
      <c r="S372" s="44" t="s">
        <v>855</v>
      </c>
      <c r="T372" s="44">
        <v>125579641.8145</v>
      </c>
      <c r="U372" s="44">
        <v>0</v>
      </c>
      <c r="V372" s="44">
        <v>32206717.6752</v>
      </c>
      <c r="W372" s="44">
        <v>5109885.9349999996</v>
      </c>
      <c r="X372" s="44">
        <v>147173.07879999999</v>
      </c>
      <c r="Y372" s="44">
        <v>4738005.9770999998</v>
      </c>
      <c r="Z372" s="44">
        <v>0</v>
      </c>
      <c r="AA372" s="44">
        <f t="shared" si="129"/>
        <v>4738005.9770999998</v>
      </c>
      <c r="AB372" s="44">
        <v>86921816.609500006</v>
      </c>
      <c r="AC372" s="49">
        <f t="shared" si="126"/>
        <v>254703241.09009999</v>
      </c>
    </row>
    <row r="373" spans="1:29" ht="24.9" customHeight="1">
      <c r="A373" s="150"/>
      <c r="B373" s="152"/>
      <c r="C373" s="40">
        <v>10</v>
      </c>
      <c r="D373" s="44" t="s">
        <v>856</v>
      </c>
      <c r="E373" s="44">
        <v>164057402.4091</v>
      </c>
      <c r="F373" s="44">
        <v>0</v>
      </c>
      <c r="G373" s="44">
        <v>42074896.580200002</v>
      </c>
      <c r="H373" s="44">
        <v>8318917.9419999998</v>
      </c>
      <c r="I373" s="44">
        <v>192267.09570000001</v>
      </c>
      <c r="J373" s="44">
        <v>6189736.9825999998</v>
      </c>
      <c r="K373" s="44"/>
      <c r="L373" s="44">
        <f t="shared" si="131"/>
        <v>6189736.9825999998</v>
      </c>
      <c r="M373" s="44">
        <v>129486012.79000001</v>
      </c>
      <c r="N373" s="49">
        <f t="shared" si="125"/>
        <v>350319233.79960001</v>
      </c>
      <c r="O373" s="48"/>
      <c r="P373" s="152"/>
      <c r="Q373" s="52">
        <v>2</v>
      </c>
      <c r="R373" s="41" t="s">
        <v>122</v>
      </c>
      <c r="S373" s="44" t="s">
        <v>857</v>
      </c>
      <c r="T373" s="44">
        <v>138966306.4693</v>
      </c>
      <c r="U373" s="44">
        <v>0</v>
      </c>
      <c r="V373" s="44">
        <v>35639921.6796</v>
      </c>
      <c r="W373" s="44">
        <v>4779396.1403000001</v>
      </c>
      <c r="X373" s="44">
        <v>162861.58230000001</v>
      </c>
      <c r="Y373" s="44">
        <v>5243072.6919999998</v>
      </c>
      <c r="Z373" s="44">
        <v>0</v>
      </c>
      <c r="AA373" s="44">
        <f t="shared" si="129"/>
        <v>5243072.6919999998</v>
      </c>
      <c r="AB373" s="44">
        <v>81135384.634900004</v>
      </c>
      <c r="AC373" s="49">
        <f t="shared" si="126"/>
        <v>265926943.19840002</v>
      </c>
    </row>
    <row r="374" spans="1:29" ht="24.9" customHeight="1">
      <c r="A374" s="150"/>
      <c r="B374" s="152"/>
      <c r="C374" s="40">
        <v>11</v>
      </c>
      <c r="D374" s="44" t="s">
        <v>858</v>
      </c>
      <c r="E374" s="44">
        <v>175156940.23120001</v>
      </c>
      <c r="F374" s="44">
        <v>0</v>
      </c>
      <c r="G374" s="44">
        <v>44921533.7883</v>
      </c>
      <c r="H374" s="44">
        <v>8800735.7991000004</v>
      </c>
      <c r="I374" s="44">
        <v>205275.20069999999</v>
      </c>
      <c r="J374" s="44">
        <v>6608512.4764999999</v>
      </c>
      <c r="K374" s="44"/>
      <c r="L374" s="44">
        <f t="shared" si="131"/>
        <v>6608512.4764999999</v>
      </c>
      <c r="M374" s="44">
        <v>137921995.68309999</v>
      </c>
      <c r="N374" s="49">
        <f t="shared" si="125"/>
        <v>373614993.1789</v>
      </c>
      <c r="O374" s="48"/>
      <c r="P374" s="152"/>
      <c r="Q374" s="52">
        <v>3</v>
      </c>
      <c r="R374" s="41" t="s">
        <v>122</v>
      </c>
      <c r="S374" s="44" t="s">
        <v>859</v>
      </c>
      <c r="T374" s="44">
        <v>116355085.29359999</v>
      </c>
      <c r="U374" s="44">
        <v>0</v>
      </c>
      <c r="V374" s="44">
        <v>29840946.5737</v>
      </c>
      <c r="W374" s="44">
        <v>4551832.7126000002</v>
      </c>
      <c r="X374" s="44">
        <v>136362.3585</v>
      </c>
      <c r="Y374" s="44">
        <v>4389971.8267999999</v>
      </c>
      <c r="Z374" s="44">
        <v>0</v>
      </c>
      <c r="AA374" s="44">
        <f t="shared" si="129"/>
        <v>4389971.8267999999</v>
      </c>
      <c r="AB374" s="44">
        <v>77151054.966199994</v>
      </c>
      <c r="AC374" s="49">
        <f t="shared" si="126"/>
        <v>232425253.73139998</v>
      </c>
    </row>
    <row r="375" spans="1:29" ht="24.9" customHeight="1">
      <c r="A375" s="150"/>
      <c r="B375" s="152"/>
      <c r="C375" s="40">
        <v>12</v>
      </c>
      <c r="D375" s="44" t="s">
        <v>860</v>
      </c>
      <c r="E375" s="44">
        <v>151366085.02169999</v>
      </c>
      <c r="F375" s="44">
        <v>0</v>
      </c>
      <c r="G375" s="44">
        <v>38820024.451899998</v>
      </c>
      <c r="H375" s="44">
        <v>7060355.2823000001</v>
      </c>
      <c r="I375" s="44">
        <v>177393.50459999999</v>
      </c>
      <c r="J375" s="44">
        <v>5710905.0893999999</v>
      </c>
      <c r="K375" s="44"/>
      <c r="L375" s="44">
        <f t="shared" si="131"/>
        <v>5710905.0893999999</v>
      </c>
      <c r="M375" s="44">
        <v>107450272.7071</v>
      </c>
      <c r="N375" s="49">
        <f t="shared" si="125"/>
        <v>310585036.05699998</v>
      </c>
      <c r="O375" s="48"/>
      <c r="P375" s="152"/>
      <c r="Q375" s="52">
        <v>4</v>
      </c>
      <c r="R375" s="41" t="s">
        <v>122</v>
      </c>
      <c r="S375" s="44" t="s">
        <v>861</v>
      </c>
      <c r="T375" s="44">
        <v>130275274.6153</v>
      </c>
      <c r="U375" s="44">
        <v>0</v>
      </c>
      <c r="V375" s="44">
        <v>33410980.704999998</v>
      </c>
      <c r="W375" s="44">
        <v>5078764.3994000005</v>
      </c>
      <c r="X375" s="44">
        <v>152676.1263</v>
      </c>
      <c r="Y375" s="44">
        <v>4915167.9434000002</v>
      </c>
      <c r="Z375" s="44">
        <v>0</v>
      </c>
      <c r="AA375" s="44">
        <f t="shared" si="129"/>
        <v>4915167.9434000002</v>
      </c>
      <c r="AB375" s="44">
        <v>86376920.363499999</v>
      </c>
      <c r="AC375" s="49">
        <f t="shared" si="126"/>
        <v>260209784.15289998</v>
      </c>
    </row>
    <row r="376" spans="1:29" ht="24.9" customHeight="1">
      <c r="A376" s="150"/>
      <c r="B376" s="152"/>
      <c r="C376" s="40">
        <v>13</v>
      </c>
      <c r="D376" s="44" t="s">
        <v>862</v>
      </c>
      <c r="E376" s="44">
        <v>131138686.6249</v>
      </c>
      <c r="F376" s="44">
        <v>0</v>
      </c>
      <c r="G376" s="44">
        <v>33632415.218000002</v>
      </c>
      <c r="H376" s="44">
        <v>6862393.426</v>
      </c>
      <c r="I376" s="44">
        <v>153688.00210000001</v>
      </c>
      <c r="J376" s="44">
        <v>4947743.6952999998</v>
      </c>
      <c r="K376" s="44"/>
      <c r="L376" s="44">
        <f t="shared" si="131"/>
        <v>4947743.6952999998</v>
      </c>
      <c r="M376" s="44">
        <v>103984226.75560001</v>
      </c>
      <c r="N376" s="49">
        <f t="shared" si="125"/>
        <v>280719153.72189999</v>
      </c>
      <c r="O376" s="48"/>
      <c r="P376" s="152"/>
      <c r="Q376" s="52">
        <v>5</v>
      </c>
      <c r="R376" s="41" t="s">
        <v>122</v>
      </c>
      <c r="S376" s="44" t="s">
        <v>863</v>
      </c>
      <c r="T376" s="44">
        <v>182721038.7626</v>
      </c>
      <c r="U376" s="44">
        <v>0</v>
      </c>
      <c r="V376" s="44">
        <v>46861456.393100001</v>
      </c>
      <c r="W376" s="44">
        <v>6845210.6845000004</v>
      </c>
      <c r="X376" s="44">
        <v>214139.94699999999</v>
      </c>
      <c r="Y376" s="44">
        <v>6893899.0531000001</v>
      </c>
      <c r="Z376" s="44">
        <v>0</v>
      </c>
      <c r="AA376" s="44">
        <f t="shared" si="129"/>
        <v>6893899.0531000001</v>
      </c>
      <c r="AB376" s="44">
        <v>117305019.89749999</v>
      </c>
      <c r="AC376" s="49">
        <f t="shared" si="126"/>
        <v>360840764.7378</v>
      </c>
    </row>
    <row r="377" spans="1:29" ht="24.9" customHeight="1">
      <c r="A377" s="150"/>
      <c r="B377" s="152"/>
      <c r="C377" s="40">
        <v>14</v>
      </c>
      <c r="D377" s="44" t="s">
        <v>864</v>
      </c>
      <c r="E377" s="44">
        <v>135029803.47029999</v>
      </c>
      <c r="F377" s="44">
        <v>0</v>
      </c>
      <c r="G377" s="44">
        <v>34630348.480700001</v>
      </c>
      <c r="H377" s="44">
        <v>6295683.9539000001</v>
      </c>
      <c r="I377" s="44">
        <v>158248.19709999999</v>
      </c>
      <c r="J377" s="44">
        <v>5094552.0044</v>
      </c>
      <c r="K377" s="44"/>
      <c r="L377" s="44">
        <f t="shared" si="131"/>
        <v>5094552.0044</v>
      </c>
      <c r="M377" s="44">
        <v>94061905.817000002</v>
      </c>
      <c r="N377" s="49">
        <f t="shared" si="125"/>
        <v>275270541.92340004</v>
      </c>
      <c r="O377" s="48"/>
      <c r="P377" s="152"/>
      <c r="Q377" s="52">
        <v>6</v>
      </c>
      <c r="R377" s="41" t="s">
        <v>122</v>
      </c>
      <c r="S377" s="44" t="s">
        <v>865</v>
      </c>
      <c r="T377" s="44">
        <v>151428548.3768</v>
      </c>
      <c r="U377" s="44">
        <v>0</v>
      </c>
      <c r="V377" s="44">
        <v>38836044.083899997</v>
      </c>
      <c r="W377" s="44">
        <v>5298674.1069</v>
      </c>
      <c r="X377" s="44">
        <v>177466.7084</v>
      </c>
      <c r="Y377" s="44">
        <v>5713261.7751000002</v>
      </c>
      <c r="Z377" s="44">
        <v>0</v>
      </c>
      <c r="AA377" s="44">
        <f t="shared" si="129"/>
        <v>5713261.7751000002</v>
      </c>
      <c r="AB377" s="44">
        <v>90227243.681400001</v>
      </c>
      <c r="AC377" s="49">
        <f t="shared" si="126"/>
        <v>291681238.73250002</v>
      </c>
    </row>
    <row r="378" spans="1:29" ht="24.9" customHeight="1">
      <c r="A378" s="150"/>
      <c r="B378" s="152"/>
      <c r="C378" s="40">
        <v>15</v>
      </c>
      <c r="D378" s="44" t="s">
        <v>866</v>
      </c>
      <c r="E378" s="44">
        <v>156310216.11219999</v>
      </c>
      <c r="F378" s="44">
        <v>0</v>
      </c>
      <c r="G378" s="44">
        <v>40088018.466499999</v>
      </c>
      <c r="H378" s="44">
        <v>7503430.2232999997</v>
      </c>
      <c r="I378" s="44">
        <v>183187.77970000001</v>
      </c>
      <c r="J378" s="44">
        <v>5897442.6708000004</v>
      </c>
      <c r="K378" s="44"/>
      <c r="L378" s="44">
        <f t="shared" si="131"/>
        <v>5897442.6708000004</v>
      </c>
      <c r="M378" s="44">
        <v>115207919.2274</v>
      </c>
      <c r="N378" s="49">
        <f t="shared" si="125"/>
        <v>325190214.4799</v>
      </c>
      <c r="O378" s="48"/>
      <c r="P378" s="152"/>
      <c r="Q378" s="52">
        <v>7</v>
      </c>
      <c r="R378" s="41" t="s">
        <v>122</v>
      </c>
      <c r="S378" s="44" t="s">
        <v>867</v>
      </c>
      <c r="T378" s="44">
        <v>139415748.4903</v>
      </c>
      <c r="U378" s="44">
        <v>0</v>
      </c>
      <c r="V378" s="44">
        <v>35755187.594400004</v>
      </c>
      <c r="W378" s="44">
        <v>5005385.7044000002</v>
      </c>
      <c r="X378" s="44">
        <v>163388.30590000001</v>
      </c>
      <c r="Y378" s="44">
        <v>5260029.7317000004</v>
      </c>
      <c r="Z378" s="44">
        <v>0</v>
      </c>
      <c r="AA378" s="44">
        <f t="shared" si="129"/>
        <v>5260029.7317000004</v>
      </c>
      <c r="AB378" s="44">
        <v>85092158.068100005</v>
      </c>
      <c r="AC378" s="49">
        <f t="shared" si="126"/>
        <v>270691897.89480001</v>
      </c>
    </row>
    <row r="379" spans="1:29" ht="24.9" customHeight="1">
      <c r="A379" s="150"/>
      <c r="B379" s="152"/>
      <c r="C379" s="40">
        <v>16</v>
      </c>
      <c r="D379" s="44" t="s">
        <v>868</v>
      </c>
      <c r="E379" s="44">
        <v>121239448.40360001</v>
      </c>
      <c r="F379" s="44">
        <v>0</v>
      </c>
      <c r="G379" s="44">
        <v>31093612.224199999</v>
      </c>
      <c r="H379" s="44">
        <v>5961334.9594000001</v>
      </c>
      <c r="I379" s="44">
        <v>142086.58850000001</v>
      </c>
      <c r="J379" s="44">
        <v>4574254.4165000003</v>
      </c>
      <c r="K379" s="44"/>
      <c r="L379" s="44">
        <f t="shared" si="131"/>
        <v>4574254.4165000003</v>
      </c>
      <c r="M379" s="44">
        <v>88207904.443100005</v>
      </c>
      <c r="N379" s="49">
        <f t="shared" si="125"/>
        <v>251218641.03530002</v>
      </c>
      <c r="O379" s="48"/>
      <c r="P379" s="152"/>
      <c r="Q379" s="52">
        <v>8</v>
      </c>
      <c r="R379" s="41" t="s">
        <v>122</v>
      </c>
      <c r="S379" s="44" t="s">
        <v>869</v>
      </c>
      <c r="T379" s="44">
        <v>121123689.39650001</v>
      </c>
      <c r="U379" s="44">
        <v>0</v>
      </c>
      <c r="V379" s="44">
        <v>31063924.1505</v>
      </c>
      <c r="W379" s="44">
        <v>4718877.8512000004</v>
      </c>
      <c r="X379" s="44">
        <v>141950.92480000001</v>
      </c>
      <c r="Y379" s="44">
        <v>4569886.9341000002</v>
      </c>
      <c r="Z379" s="44">
        <v>0</v>
      </c>
      <c r="AA379" s="44">
        <f t="shared" si="129"/>
        <v>4569886.9341000002</v>
      </c>
      <c r="AB379" s="44">
        <v>80075790.757200003</v>
      </c>
      <c r="AC379" s="49">
        <f t="shared" si="126"/>
        <v>241694120.01430002</v>
      </c>
    </row>
    <row r="380" spans="1:29" ht="24.9" customHeight="1">
      <c r="A380" s="150"/>
      <c r="B380" s="152"/>
      <c r="C380" s="40">
        <v>17</v>
      </c>
      <c r="D380" s="44" t="s">
        <v>870</v>
      </c>
      <c r="E380" s="44">
        <v>168695361.88209999</v>
      </c>
      <c r="F380" s="44">
        <v>0</v>
      </c>
      <c r="G380" s="44">
        <v>43264368.4498</v>
      </c>
      <c r="H380" s="44">
        <v>8032895.1836999999</v>
      </c>
      <c r="I380" s="44">
        <v>197702.55300000001</v>
      </c>
      <c r="J380" s="44">
        <v>6364722.9866000004</v>
      </c>
      <c r="K380" s="44"/>
      <c r="L380" s="44">
        <f t="shared" si="131"/>
        <v>6364722.9866000004</v>
      </c>
      <c r="M380" s="44">
        <v>124478138.83930001</v>
      </c>
      <c r="N380" s="49">
        <f t="shared" si="125"/>
        <v>351033189.89450002</v>
      </c>
      <c r="O380" s="48"/>
      <c r="P380" s="152"/>
      <c r="Q380" s="52">
        <v>9</v>
      </c>
      <c r="R380" s="41" t="s">
        <v>122</v>
      </c>
      <c r="S380" s="44" t="s">
        <v>871</v>
      </c>
      <c r="T380" s="44">
        <v>159742765.4727</v>
      </c>
      <c r="U380" s="44">
        <v>0</v>
      </c>
      <c r="V380" s="44">
        <v>40968345.457099997</v>
      </c>
      <c r="W380" s="44">
        <v>6072540.6794999996</v>
      </c>
      <c r="X380" s="44">
        <v>187210.5564</v>
      </c>
      <c r="Y380" s="44">
        <v>6026949.6446000002</v>
      </c>
      <c r="Z380" s="44">
        <v>0</v>
      </c>
      <c r="AA380" s="44">
        <f t="shared" si="129"/>
        <v>6026949.6446000002</v>
      </c>
      <c r="AB380" s="44">
        <v>103776606.9338</v>
      </c>
      <c r="AC380" s="49">
        <f t="shared" si="126"/>
        <v>316774418.74410003</v>
      </c>
    </row>
    <row r="381" spans="1:29" ht="24.9" customHeight="1">
      <c r="A381" s="150"/>
      <c r="B381" s="152"/>
      <c r="C381" s="40">
        <v>18</v>
      </c>
      <c r="D381" s="44" t="s">
        <v>872</v>
      </c>
      <c r="E381" s="44">
        <v>113466882.16670001</v>
      </c>
      <c r="F381" s="44">
        <v>0</v>
      </c>
      <c r="G381" s="44">
        <v>29100225.057399999</v>
      </c>
      <c r="H381" s="44">
        <v>6039672.4028000003</v>
      </c>
      <c r="I381" s="44">
        <v>132977.52840000001</v>
      </c>
      <c r="J381" s="44">
        <v>4281002.5426000003</v>
      </c>
      <c r="K381" s="44"/>
      <c r="L381" s="44">
        <f t="shared" si="131"/>
        <v>4281002.5426000003</v>
      </c>
      <c r="M381" s="44">
        <v>89579487.7544</v>
      </c>
      <c r="N381" s="49">
        <f t="shared" si="125"/>
        <v>242600247.45230001</v>
      </c>
      <c r="O381" s="48"/>
      <c r="P381" s="152"/>
      <c r="Q381" s="52">
        <v>10</v>
      </c>
      <c r="R381" s="41" t="s">
        <v>122</v>
      </c>
      <c r="S381" s="44" t="s">
        <v>873</v>
      </c>
      <c r="T381" s="44">
        <v>112659318.7807</v>
      </c>
      <c r="U381" s="44">
        <v>0</v>
      </c>
      <c r="V381" s="44">
        <v>28893113.7326</v>
      </c>
      <c r="W381" s="44">
        <v>4756413.4199000001</v>
      </c>
      <c r="X381" s="44">
        <v>132031.10449999999</v>
      </c>
      <c r="Y381" s="44">
        <v>4250533.9084999999</v>
      </c>
      <c r="Z381" s="44">
        <v>0</v>
      </c>
      <c r="AA381" s="44">
        <f t="shared" si="129"/>
        <v>4250533.9084999999</v>
      </c>
      <c r="AB381" s="44">
        <v>80732988.099900007</v>
      </c>
      <c r="AC381" s="49">
        <f t="shared" si="126"/>
        <v>231424399.04609999</v>
      </c>
    </row>
    <row r="382" spans="1:29" ht="24.9" customHeight="1">
      <c r="A382" s="150"/>
      <c r="B382" s="152"/>
      <c r="C382" s="40">
        <v>19</v>
      </c>
      <c r="D382" s="44" t="s">
        <v>874</v>
      </c>
      <c r="E382" s="44">
        <v>149719406.29519999</v>
      </c>
      <c r="F382" s="44">
        <v>0</v>
      </c>
      <c r="G382" s="44">
        <v>38397709.846799999</v>
      </c>
      <c r="H382" s="44">
        <v>7555453.9610000001</v>
      </c>
      <c r="I382" s="44">
        <v>175463.67910000001</v>
      </c>
      <c r="J382" s="44">
        <v>5648777.3947000001</v>
      </c>
      <c r="K382" s="44"/>
      <c r="L382" s="44">
        <f t="shared" si="131"/>
        <v>5648777.3947000001</v>
      </c>
      <c r="M382" s="44">
        <v>116118784.92990001</v>
      </c>
      <c r="N382" s="49">
        <f t="shared" si="125"/>
        <v>317615596.1067</v>
      </c>
      <c r="O382" s="48"/>
      <c r="P382" s="152"/>
      <c r="Q382" s="52">
        <v>11</v>
      </c>
      <c r="R382" s="41" t="s">
        <v>122</v>
      </c>
      <c r="S382" s="44" t="s">
        <v>875</v>
      </c>
      <c r="T382" s="44">
        <v>107909715.3328</v>
      </c>
      <c r="U382" s="44">
        <v>0</v>
      </c>
      <c r="V382" s="44">
        <v>27675009.148899999</v>
      </c>
      <c r="W382" s="44">
        <v>4267157.4402999999</v>
      </c>
      <c r="X382" s="44">
        <v>126464.806</v>
      </c>
      <c r="Y382" s="44">
        <v>4071335.6787</v>
      </c>
      <c r="Z382" s="44">
        <v>0</v>
      </c>
      <c r="AA382" s="44">
        <f t="shared" si="129"/>
        <v>4071335.6787</v>
      </c>
      <c r="AB382" s="44">
        <v>72166773.682899997</v>
      </c>
      <c r="AC382" s="49">
        <f t="shared" si="126"/>
        <v>216216456.08959997</v>
      </c>
    </row>
    <row r="383" spans="1:29" ht="24.9" customHeight="1">
      <c r="A383" s="150"/>
      <c r="B383" s="152"/>
      <c r="C383" s="40">
        <v>20</v>
      </c>
      <c r="D383" s="44" t="s">
        <v>876</v>
      </c>
      <c r="E383" s="44">
        <v>125528802.4922</v>
      </c>
      <c r="F383" s="44">
        <v>0</v>
      </c>
      <c r="G383" s="44">
        <v>32193679.194899999</v>
      </c>
      <c r="H383" s="44">
        <v>6072809.7773000002</v>
      </c>
      <c r="I383" s="44">
        <v>147113.49770000001</v>
      </c>
      <c r="J383" s="44">
        <v>4736087.8554999996</v>
      </c>
      <c r="K383" s="44"/>
      <c r="L383" s="44">
        <f t="shared" si="131"/>
        <v>4736087.8554999996</v>
      </c>
      <c r="M383" s="44">
        <v>90159678.630799994</v>
      </c>
      <c r="N383" s="49">
        <f t="shared" si="125"/>
        <v>258838171.44840002</v>
      </c>
      <c r="O383" s="48"/>
      <c r="P383" s="152"/>
      <c r="Q383" s="52">
        <v>12</v>
      </c>
      <c r="R383" s="41" t="s">
        <v>122</v>
      </c>
      <c r="S383" s="44" t="s">
        <v>877</v>
      </c>
      <c r="T383" s="44">
        <v>115695717.10519999</v>
      </c>
      <c r="U383" s="44">
        <v>0</v>
      </c>
      <c r="V383" s="44">
        <v>29671842.053399999</v>
      </c>
      <c r="W383" s="44">
        <v>4549773.7540999996</v>
      </c>
      <c r="X383" s="44">
        <v>135589.61180000001</v>
      </c>
      <c r="Y383" s="44">
        <v>4365094.4632000001</v>
      </c>
      <c r="Z383" s="44">
        <v>0</v>
      </c>
      <c r="AA383" s="44">
        <f t="shared" si="129"/>
        <v>4365094.4632000001</v>
      </c>
      <c r="AB383" s="44">
        <v>77115005.370499998</v>
      </c>
      <c r="AC383" s="49">
        <f t="shared" si="126"/>
        <v>231533022.35819998</v>
      </c>
    </row>
    <row r="384" spans="1:29" ht="24.9" customHeight="1">
      <c r="A384" s="150"/>
      <c r="B384" s="152"/>
      <c r="C384" s="40">
        <v>21</v>
      </c>
      <c r="D384" s="44" t="s">
        <v>878</v>
      </c>
      <c r="E384" s="44">
        <v>160003430.63550001</v>
      </c>
      <c r="F384" s="44">
        <v>0</v>
      </c>
      <c r="G384" s="44">
        <v>41035196.812799998</v>
      </c>
      <c r="H384" s="44">
        <v>7624434.4619000005</v>
      </c>
      <c r="I384" s="44">
        <v>187516.0429</v>
      </c>
      <c r="J384" s="44">
        <v>6036784.3048</v>
      </c>
      <c r="K384" s="44"/>
      <c r="L384" s="44">
        <f t="shared" si="131"/>
        <v>6036784.3048</v>
      </c>
      <c r="M384" s="44">
        <v>117326540.7589</v>
      </c>
      <c r="N384" s="49">
        <f t="shared" si="125"/>
        <v>332213903.01679999</v>
      </c>
      <c r="O384" s="48"/>
      <c r="P384" s="152"/>
      <c r="Q384" s="52">
        <v>13</v>
      </c>
      <c r="R384" s="41" t="s">
        <v>122</v>
      </c>
      <c r="S384" s="44" t="s">
        <v>879</v>
      </c>
      <c r="T384" s="44">
        <v>125832776.0487</v>
      </c>
      <c r="U384" s="44">
        <v>0</v>
      </c>
      <c r="V384" s="44">
        <v>32271637.615200002</v>
      </c>
      <c r="W384" s="44">
        <v>5226847.7156999996</v>
      </c>
      <c r="X384" s="44">
        <v>147469.7395</v>
      </c>
      <c r="Y384" s="44">
        <v>4747556.5022</v>
      </c>
      <c r="Z384" s="44">
        <v>0</v>
      </c>
      <c r="AA384" s="44">
        <f t="shared" si="129"/>
        <v>4747556.5022</v>
      </c>
      <c r="AB384" s="44">
        <v>88969660.138899997</v>
      </c>
      <c r="AC384" s="49">
        <f t="shared" si="126"/>
        <v>257195947.76020002</v>
      </c>
    </row>
    <row r="385" spans="1:29" ht="24.9" customHeight="1">
      <c r="A385" s="150"/>
      <c r="B385" s="152"/>
      <c r="C385" s="40">
        <v>22</v>
      </c>
      <c r="D385" s="44" t="s">
        <v>880</v>
      </c>
      <c r="E385" s="44">
        <v>179011581.285</v>
      </c>
      <c r="F385" s="44">
        <v>0</v>
      </c>
      <c r="G385" s="44">
        <v>45910112.3059</v>
      </c>
      <c r="H385" s="44">
        <v>7873449.8658999996</v>
      </c>
      <c r="I385" s="44">
        <v>209792.64780000001</v>
      </c>
      <c r="J385" s="44">
        <v>6753944.5872</v>
      </c>
      <c r="K385" s="44"/>
      <c r="L385" s="44">
        <f t="shared" si="131"/>
        <v>6753944.5872</v>
      </c>
      <c r="M385" s="44">
        <v>121686465.6925</v>
      </c>
      <c r="N385" s="49">
        <f t="shared" si="125"/>
        <v>361445346.38429999</v>
      </c>
      <c r="O385" s="48"/>
      <c r="P385" s="152"/>
      <c r="Q385" s="52">
        <v>14</v>
      </c>
      <c r="R385" s="41" t="s">
        <v>122</v>
      </c>
      <c r="S385" s="44" t="s">
        <v>881</v>
      </c>
      <c r="T385" s="44">
        <v>138464655.47569999</v>
      </c>
      <c r="U385" s="44">
        <v>0</v>
      </c>
      <c r="V385" s="44">
        <v>35511266.017899998</v>
      </c>
      <c r="W385" s="44">
        <v>5822371.8273999998</v>
      </c>
      <c r="X385" s="44">
        <v>162273.67230000001</v>
      </c>
      <c r="Y385" s="44">
        <v>5224145.8550000004</v>
      </c>
      <c r="Z385" s="44">
        <v>0</v>
      </c>
      <c r="AA385" s="44">
        <f t="shared" si="129"/>
        <v>5224145.8550000004</v>
      </c>
      <c r="AB385" s="44">
        <v>99396486.676899999</v>
      </c>
      <c r="AC385" s="49">
        <f t="shared" si="126"/>
        <v>284581199.52520001</v>
      </c>
    </row>
    <row r="386" spans="1:29" ht="24.9" customHeight="1">
      <c r="A386" s="150"/>
      <c r="B386" s="153"/>
      <c r="C386" s="40">
        <v>23</v>
      </c>
      <c r="D386" s="44" t="s">
        <v>882</v>
      </c>
      <c r="E386" s="44">
        <v>182786290.64739999</v>
      </c>
      <c r="F386" s="44">
        <v>0</v>
      </c>
      <c r="G386" s="44">
        <v>46878191.183899999</v>
      </c>
      <c r="H386" s="44">
        <v>8863345.3863999993</v>
      </c>
      <c r="I386" s="44">
        <v>214216.41889999999</v>
      </c>
      <c r="J386" s="44">
        <v>6896360.9474999998</v>
      </c>
      <c r="K386" s="44"/>
      <c r="L386" s="44">
        <f t="shared" si="131"/>
        <v>6896360.9474999998</v>
      </c>
      <c r="M386" s="44">
        <v>139018205.38069999</v>
      </c>
      <c r="N386" s="49">
        <f t="shared" si="125"/>
        <v>384656609.9648</v>
      </c>
      <c r="O386" s="48"/>
      <c r="P386" s="152"/>
      <c r="Q386" s="52">
        <v>15</v>
      </c>
      <c r="R386" s="41" t="s">
        <v>122</v>
      </c>
      <c r="S386" s="44" t="s">
        <v>883</v>
      </c>
      <c r="T386" s="44">
        <v>128424583.0863</v>
      </c>
      <c r="U386" s="44">
        <v>0</v>
      </c>
      <c r="V386" s="44">
        <v>32936344.0623</v>
      </c>
      <c r="W386" s="44">
        <v>4435302.1273999996</v>
      </c>
      <c r="X386" s="44">
        <v>150507.20819999999</v>
      </c>
      <c r="Y386" s="44">
        <v>4845343.0307</v>
      </c>
      <c r="Z386" s="44">
        <v>0</v>
      </c>
      <c r="AA386" s="44">
        <f t="shared" si="129"/>
        <v>4845343.0307</v>
      </c>
      <c r="AB386" s="44">
        <v>75110761.090399995</v>
      </c>
      <c r="AC386" s="49">
        <f t="shared" si="126"/>
        <v>245902840.60530001</v>
      </c>
    </row>
    <row r="387" spans="1:29" ht="24.9" customHeight="1">
      <c r="A387" s="40"/>
      <c r="B387" s="144" t="s">
        <v>884</v>
      </c>
      <c r="C387" s="145"/>
      <c r="D387" s="45"/>
      <c r="E387" s="45">
        <f>SUM(E364:E386)</f>
        <v>3566275905.5199995</v>
      </c>
      <c r="F387" s="45">
        <f t="shared" ref="F387:N387" si="135">SUM(F364:F386)</f>
        <v>0</v>
      </c>
      <c r="G387" s="45">
        <f t="shared" si="135"/>
        <v>914623099.58440006</v>
      </c>
      <c r="H387" s="45">
        <f t="shared" si="135"/>
        <v>168046243.44859999</v>
      </c>
      <c r="I387" s="45">
        <f t="shared" si="135"/>
        <v>4179497.5469</v>
      </c>
      <c r="J387" s="45">
        <f t="shared" si="135"/>
        <v>134552355.07960001</v>
      </c>
      <c r="K387" s="45">
        <f t="shared" si="135"/>
        <v>0</v>
      </c>
      <c r="L387" s="45">
        <f t="shared" si="135"/>
        <v>134552355.07960001</v>
      </c>
      <c r="M387" s="45">
        <f t="shared" si="135"/>
        <v>2570421505.1482</v>
      </c>
      <c r="N387" s="50">
        <f t="shared" si="135"/>
        <v>7358098606.3277016</v>
      </c>
      <c r="O387" s="57"/>
      <c r="P387" s="152"/>
      <c r="Q387" s="52">
        <v>16</v>
      </c>
      <c r="R387" s="41" t="s">
        <v>122</v>
      </c>
      <c r="S387" s="44" t="s">
        <v>885</v>
      </c>
      <c r="T387" s="44">
        <v>133840426.6737</v>
      </c>
      <c r="U387" s="44">
        <v>0</v>
      </c>
      <c r="V387" s="44">
        <v>34325315.577699997</v>
      </c>
      <c r="W387" s="44">
        <v>4959387.9238999998</v>
      </c>
      <c r="X387" s="44">
        <v>156854.30679999999</v>
      </c>
      <c r="Y387" s="44">
        <v>5049677.8967000004</v>
      </c>
      <c r="Z387" s="44">
        <v>0</v>
      </c>
      <c r="AA387" s="44">
        <f t="shared" si="129"/>
        <v>5049677.8967000004</v>
      </c>
      <c r="AB387" s="44">
        <v>84286798.774100006</v>
      </c>
      <c r="AC387" s="49">
        <f t="shared" si="126"/>
        <v>262618461.15290001</v>
      </c>
    </row>
    <row r="388" spans="1:29" ht="24.9" customHeight="1">
      <c r="A388" s="150">
        <v>19</v>
      </c>
      <c r="B388" s="151" t="s">
        <v>106</v>
      </c>
      <c r="C388" s="40">
        <v>1</v>
      </c>
      <c r="D388" s="44" t="s">
        <v>886</v>
      </c>
      <c r="E388" s="44">
        <v>117297640.48450001</v>
      </c>
      <c r="F388" s="44">
        <f>-11651464.66</f>
        <v>-11651464.66</v>
      </c>
      <c r="G388" s="44">
        <v>30082678.501699999</v>
      </c>
      <c r="H388" s="44">
        <v>6004691.4565000003</v>
      </c>
      <c r="I388" s="44">
        <v>137466.98620000001</v>
      </c>
      <c r="J388" s="44">
        <v>4425533.5790999997</v>
      </c>
      <c r="K388" s="44"/>
      <c r="L388" s="44">
        <f t="shared" si="131"/>
        <v>4425533.5790999997</v>
      </c>
      <c r="M388" s="44">
        <v>96588913.814899996</v>
      </c>
      <c r="N388" s="49">
        <f t="shared" si="125"/>
        <v>242885460.16290003</v>
      </c>
      <c r="O388" s="48"/>
      <c r="P388" s="153"/>
      <c r="Q388" s="52">
        <v>17</v>
      </c>
      <c r="R388" s="41" t="s">
        <v>122</v>
      </c>
      <c r="S388" s="44" t="s">
        <v>887</v>
      </c>
      <c r="T388" s="44">
        <v>133522374.9975</v>
      </c>
      <c r="U388" s="44">
        <v>0</v>
      </c>
      <c r="V388" s="44">
        <v>34243746.619499996</v>
      </c>
      <c r="W388" s="44">
        <v>4800546.2797999997</v>
      </c>
      <c r="X388" s="44">
        <v>156481.5661</v>
      </c>
      <c r="Y388" s="44">
        <v>5037678.0954999998</v>
      </c>
      <c r="Z388" s="44">
        <v>0</v>
      </c>
      <c r="AA388" s="44">
        <f t="shared" si="129"/>
        <v>5037678.0954999998</v>
      </c>
      <c r="AB388" s="44">
        <v>81505695.142299995</v>
      </c>
      <c r="AC388" s="49">
        <f t="shared" si="126"/>
        <v>259266522.70069999</v>
      </c>
    </row>
    <row r="389" spans="1:29" ht="24.9" customHeight="1">
      <c r="A389" s="150"/>
      <c r="B389" s="152"/>
      <c r="C389" s="40">
        <v>2</v>
      </c>
      <c r="D389" s="44" t="s">
        <v>888</v>
      </c>
      <c r="E389" s="44">
        <v>120143610.2484</v>
      </c>
      <c r="F389" s="44">
        <f t="shared" ref="F389:F412" si="136">-11651464.66</f>
        <v>-11651464.66</v>
      </c>
      <c r="G389" s="44">
        <v>30812568.660399999</v>
      </c>
      <c r="H389" s="44">
        <v>6177342.1366999997</v>
      </c>
      <c r="I389" s="44">
        <v>140802.32089999999</v>
      </c>
      <c r="J389" s="44">
        <v>4532909.4369000001</v>
      </c>
      <c r="K389" s="44"/>
      <c r="L389" s="44">
        <f t="shared" si="131"/>
        <v>4532909.4369000001</v>
      </c>
      <c r="M389" s="44">
        <v>99611795.1021</v>
      </c>
      <c r="N389" s="49">
        <f t="shared" si="125"/>
        <v>249767563.24540001</v>
      </c>
      <c r="O389" s="48"/>
      <c r="P389" s="40"/>
      <c r="Q389" s="145"/>
      <c r="R389" s="146"/>
      <c r="S389" s="45"/>
      <c r="T389" s="45">
        <f>T372+T373+T374+T375+T376+T377+T378+T379+T380+T381+T382+T383+T384+T385+T386+T387+T388</f>
        <v>2261957666.1921997</v>
      </c>
      <c r="U389" s="45">
        <f t="shared" ref="U389:AB389" si="137">U372+U373+U374+U375+U376+U377+U378+U379+U380+U381+U382+U383+U384+U385+U386+U387+U388</f>
        <v>0</v>
      </c>
      <c r="V389" s="45">
        <f t="shared" si="137"/>
        <v>580111799.13999999</v>
      </c>
      <c r="W389" s="45">
        <f t="shared" si="137"/>
        <v>86278368.702299997</v>
      </c>
      <c r="X389" s="45">
        <f t="shared" si="137"/>
        <v>2650901.6036</v>
      </c>
      <c r="Y389" s="45">
        <f t="shared" si="137"/>
        <v>85341611.008399993</v>
      </c>
      <c r="Z389" s="45">
        <f t="shared" si="137"/>
        <v>0</v>
      </c>
      <c r="AA389" s="45">
        <f t="shared" si="129"/>
        <v>85341611.008399993</v>
      </c>
      <c r="AB389" s="45">
        <f t="shared" si="137"/>
        <v>1467346164.8879998</v>
      </c>
      <c r="AC389" s="50">
        <f>SUM(AC372:AC388)</f>
        <v>4483686511.5345001</v>
      </c>
    </row>
    <row r="390" spans="1:29" ht="24.9" customHeight="1">
      <c r="A390" s="150"/>
      <c r="B390" s="152"/>
      <c r="C390" s="40">
        <v>3</v>
      </c>
      <c r="D390" s="44" t="s">
        <v>889</v>
      </c>
      <c r="E390" s="44">
        <v>109547302.3916</v>
      </c>
      <c r="F390" s="44">
        <f t="shared" si="136"/>
        <v>-11651464.66</v>
      </c>
      <c r="G390" s="44">
        <v>28094992.064300001</v>
      </c>
      <c r="H390" s="44">
        <v>5882986.5252999999</v>
      </c>
      <c r="I390" s="44">
        <v>128383.9764</v>
      </c>
      <c r="J390" s="44">
        <v>4133120.3528999998</v>
      </c>
      <c r="K390" s="44"/>
      <c r="L390" s="44">
        <f t="shared" si="131"/>
        <v>4133120.3528999998</v>
      </c>
      <c r="M390" s="44">
        <v>94458024.096300006</v>
      </c>
      <c r="N390" s="49">
        <f t="shared" si="125"/>
        <v>230593344.74680001</v>
      </c>
      <c r="O390" s="48"/>
      <c r="P390" s="151">
        <v>36</v>
      </c>
      <c r="Q390" s="52">
        <v>1</v>
      </c>
      <c r="R390" s="41" t="s">
        <v>123</v>
      </c>
      <c r="S390" s="44" t="s">
        <v>890</v>
      </c>
      <c r="T390" s="44">
        <v>125680662.2781</v>
      </c>
      <c r="U390" s="44">
        <v>0</v>
      </c>
      <c r="V390" s="44">
        <v>32232625.835999999</v>
      </c>
      <c r="W390" s="44">
        <v>5124936.6525999997</v>
      </c>
      <c r="X390" s="44">
        <v>147291.46969999999</v>
      </c>
      <c r="Y390" s="44">
        <v>4741817.3875000002</v>
      </c>
      <c r="Z390" s="44">
        <v>0</v>
      </c>
      <c r="AA390" s="44">
        <f t="shared" si="129"/>
        <v>4741817.3875000002</v>
      </c>
      <c r="AB390" s="44">
        <v>87975772.332499996</v>
      </c>
      <c r="AC390" s="49">
        <f t="shared" si="126"/>
        <v>255903105.95639998</v>
      </c>
    </row>
    <row r="391" spans="1:29" ht="24.9" customHeight="1">
      <c r="A391" s="150"/>
      <c r="B391" s="152"/>
      <c r="C391" s="40">
        <v>4</v>
      </c>
      <c r="D391" s="44" t="s">
        <v>891</v>
      </c>
      <c r="E391" s="44">
        <v>118843678.26180001</v>
      </c>
      <c r="F391" s="44">
        <f t="shared" si="136"/>
        <v>-11651464.66</v>
      </c>
      <c r="G391" s="44">
        <v>30479182.278000001</v>
      </c>
      <c r="H391" s="44">
        <v>6163392.9621000001</v>
      </c>
      <c r="I391" s="44">
        <v>139278.8653</v>
      </c>
      <c r="J391" s="44">
        <v>4483864.1821999997</v>
      </c>
      <c r="K391" s="44"/>
      <c r="L391" s="44">
        <f t="shared" si="131"/>
        <v>4483864.1821999997</v>
      </c>
      <c r="M391" s="44">
        <v>99367563.809300005</v>
      </c>
      <c r="N391" s="49">
        <f t="shared" si="125"/>
        <v>247825495.69870001</v>
      </c>
      <c r="O391" s="48"/>
      <c r="P391" s="152"/>
      <c r="Q391" s="52">
        <v>2</v>
      </c>
      <c r="R391" s="41" t="s">
        <v>123</v>
      </c>
      <c r="S391" s="44" t="s">
        <v>892</v>
      </c>
      <c r="T391" s="44">
        <v>121690292.8986</v>
      </c>
      <c r="U391" s="44">
        <v>0</v>
      </c>
      <c r="V391" s="44">
        <v>31209237.8237</v>
      </c>
      <c r="W391" s="44">
        <v>5605989.1376999998</v>
      </c>
      <c r="X391" s="44">
        <v>142614.9558</v>
      </c>
      <c r="Y391" s="44">
        <v>4591264.3704000004</v>
      </c>
      <c r="Z391" s="44">
        <v>0</v>
      </c>
      <c r="AA391" s="44">
        <f t="shared" si="129"/>
        <v>4591264.3704000004</v>
      </c>
      <c r="AB391" s="44">
        <v>96398354.590399995</v>
      </c>
      <c r="AC391" s="49">
        <f t="shared" si="126"/>
        <v>259637753.7766</v>
      </c>
    </row>
    <row r="392" spans="1:29" ht="24.9" customHeight="1">
      <c r="A392" s="150"/>
      <c r="B392" s="152"/>
      <c r="C392" s="40">
        <v>5</v>
      </c>
      <c r="D392" s="44" t="s">
        <v>893</v>
      </c>
      <c r="E392" s="44">
        <v>144042450.28619999</v>
      </c>
      <c r="F392" s="44">
        <f t="shared" si="136"/>
        <v>-11651464.66</v>
      </c>
      <c r="G392" s="44">
        <v>36941772.269599997</v>
      </c>
      <c r="H392" s="44">
        <v>7114610.2457999997</v>
      </c>
      <c r="I392" s="44">
        <v>168810.5698</v>
      </c>
      <c r="J392" s="44">
        <v>5434590.9938000003</v>
      </c>
      <c r="K392" s="44"/>
      <c r="L392" s="44">
        <f t="shared" si="131"/>
        <v>5434590.9938000003</v>
      </c>
      <c r="M392" s="44">
        <v>116022099.57269999</v>
      </c>
      <c r="N392" s="49">
        <f t="shared" ref="N392:N412" si="138">E392+F392+G392+H392+I392+L392+M392</f>
        <v>298072869.27789998</v>
      </c>
      <c r="O392" s="48"/>
      <c r="P392" s="152"/>
      <c r="Q392" s="52">
        <v>3</v>
      </c>
      <c r="R392" s="41" t="s">
        <v>123</v>
      </c>
      <c r="S392" s="44" t="s">
        <v>894</v>
      </c>
      <c r="T392" s="44">
        <v>143614478.178</v>
      </c>
      <c r="U392" s="44">
        <v>0</v>
      </c>
      <c r="V392" s="44">
        <v>36832012.625</v>
      </c>
      <c r="W392" s="44">
        <v>5872554.1988000004</v>
      </c>
      <c r="X392" s="44">
        <v>168309.00779999999</v>
      </c>
      <c r="Y392" s="44">
        <v>5418443.9941999996</v>
      </c>
      <c r="Z392" s="44">
        <v>0</v>
      </c>
      <c r="AA392" s="44">
        <f t="shared" si="129"/>
        <v>5418443.9941999996</v>
      </c>
      <c r="AB392" s="44">
        <v>101065550.42399999</v>
      </c>
      <c r="AC392" s="49">
        <f t="shared" ref="AC392:AC412" si="139">T392+U392+V392+W392+X392+AA392+AB392</f>
        <v>292971348.4278</v>
      </c>
    </row>
    <row r="393" spans="1:29" ht="24.9" customHeight="1">
      <c r="A393" s="150"/>
      <c r="B393" s="152"/>
      <c r="C393" s="40">
        <v>6</v>
      </c>
      <c r="D393" s="44" t="s">
        <v>895</v>
      </c>
      <c r="E393" s="44">
        <v>114759328.7146</v>
      </c>
      <c r="F393" s="44">
        <f t="shared" si="136"/>
        <v>-11651464.66</v>
      </c>
      <c r="G393" s="44">
        <v>29431691.690699998</v>
      </c>
      <c r="H393" s="44">
        <v>5969699.9413000001</v>
      </c>
      <c r="I393" s="44">
        <v>134492.2114</v>
      </c>
      <c r="J393" s="44">
        <v>4329765.3783999998</v>
      </c>
      <c r="K393" s="44"/>
      <c r="L393" s="44">
        <f t="shared" si="131"/>
        <v>4329765.3783999998</v>
      </c>
      <c r="M393" s="44">
        <v>95976259.428100005</v>
      </c>
      <c r="N393" s="49">
        <f t="shared" si="138"/>
        <v>238949772.70450002</v>
      </c>
      <c r="O393" s="48"/>
      <c r="P393" s="152"/>
      <c r="Q393" s="52">
        <v>4</v>
      </c>
      <c r="R393" s="41" t="s">
        <v>123</v>
      </c>
      <c r="S393" s="44" t="s">
        <v>896</v>
      </c>
      <c r="T393" s="44">
        <v>158508486.54089999</v>
      </c>
      <c r="U393" s="44">
        <v>0</v>
      </c>
      <c r="V393" s="44">
        <v>40651796.751400001</v>
      </c>
      <c r="W393" s="44">
        <v>6371490.5174000002</v>
      </c>
      <c r="X393" s="44">
        <v>185764.04300000001</v>
      </c>
      <c r="Y393" s="44">
        <v>5980381.4199999999</v>
      </c>
      <c r="Z393" s="44">
        <v>0</v>
      </c>
      <c r="AA393" s="44">
        <f t="shared" si="129"/>
        <v>5980381.4199999999</v>
      </c>
      <c r="AB393" s="44">
        <v>109801254.5636</v>
      </c>
      <c r="AC393" s="49">
        <f t="shared" si="139"/>
        <v>321499173.83630002</v>
      </c>
    </row>
    <row r="394" spans="1:29" ht="24.9" customHeight="1">
      <c r="A394" s="150"/>
      <c r="B394" s="152"/>
      <c r="C394" s="40">
        <v>7</v>
      </c>
      <c r="D394" s="44" t="s">
        <v>897</v>
      </c>
      <c r="E394" s="44">
        <v>185234038.8608</v>
      </c>
      <c r="F394" s="44">
        <f t="shared" si="136"/>
        <v>-11651464.66</v>
      </c>
      <c r="G394" s="44">
        <v>47505951.659299999</v>
      </c>
      <c r="H394" s="44">
        <v>8641883.1642000005</v>
      </c>
      <c r="I394" s="44">
        <v>217085.05780000001</v>
      </c>
      <c r="J394" s="44">
        <v>6988712.2673000004</v>
      </c>
      <c r="K394" s="44"/>
      <c r="L394" s="44">
        <f t="shared" si="131"/>
        <v>6988712.2673000004</v>
      </c>
      <c r="M394" s="44">
        <v>142762595.0158</v>
      </c>
      <c r="N394" s="49">
        <f t="shared" si="138"/>
        <v>379698801.36520004</v>
      </c>
      <c r="O394" s="48"/>
      <c r="P394" s="152"/>
      <c r="Q394" s="52">
        <v>5</v>
      </c>
      <c r="R394" s="41" t="s">
        <v>123</v>
      </c>
      <c r="S394" s="44" t="s">
        <v>898</v>
      </c>
      <c r="T394" s="44">
        <v>137964745.0095</v>
      </c>
      <c r="U394" s="44">
        <v>0</v>
      </c>
      <c r="V394" s="44">
        <v>35383056.739600003</v>
      </c>
      <c r="W394" s="44">
        <v>5796081.676</v>
      </c>
      <c r="X394" s="44">
        <v>161687.80220000001</v>
      </c>
      <c r="Y394" s="44">
        <v>5205284.6865999997</v>
      </c>
      <c r="Z394" s="44">
        <v>0</v>
      </c>
      <c r="AA394" s="44">
        <f t="shared" si="129"/>
        <v>5205284.6865999997</v>
      </c>
      <c r="AB394" s="44">
        <v>99726619.364399999</v>
      </c>
      <c r="AC394" s="49">
        <f t="shared" si="139"/>
        <v>284237475.27829999</v>
      </c>
    </row>
    <row r="395" spans="1:29" ht="24.9" customHeight="1">
      <c r="A395" s="150"/>
      <c r="B395" s="152"/>
      <c r="C395" s="40">
        <v>8</v>
      </c>
      <c r="D395" s="44" t="s">
        <v>899</v>
      </c>
      <c r="E395" s="44">
        <v>126202874.9029</v>
      </c>
      <c r="F395" s="44">
        <f t="shared" si="136"/>
        <v>-11651464.66</v>
      </c>
      <c r="G395" s="44">
        <v>32366554.825800002</v>
      </c>
      <c r="H395" s="44">
        <v>6369385.8345999997</v>
      </c>
      <c r="I395" s="44">
        <v>147903.47690000001</v>
      </c>
      <c r="J395" s="44">
        <v>4761519.9961999999</v>
      </c>
      <c r="K395" s="44"/>
      <c r="L395" s="44">
        <f t="shared" si="131"/>
        <v>4761519.9961999999</v>
      </c>
      <c r="M395" s="44">
        <v>102974222.05840001</v>
      </c>
      <c r="N395" s="49">
        <f t="shared" si="138"/>
        <v>261170996.43480003</v>
      </c>
      <c r="O395" s="48"/>
      <c r="P395" s="152"/>
      <c r="Q395" s="52">
        <v>6</v>
      </c>
      <c r="R395" s="41" t="s">
        <v>123</v>
      </c>
      <c r="S395" s="44" t="s">
        <v>900</v>
      </c>
      <c r="T395" s="44">
        <v>191571997.59509999</v>
      </c>
      <c r="U395" s="44">
        <v>0</v>
      </c>
      <c r="V395" s="44">
        <v>49131412.957400002</v>
      </c>
      <c r="W395" s="44">
        <v>7721617.5425000004</v>
      </c>
      <c r="X395" s="44">
        <v>224512.82939999999</v>
      </c>
      <c r="Y395" s="44">
        <v>7227837.7015000004</v>
      </c>
      <c r="Z395" s="44">
        <v>0</v>
      </c>
      <c r="AA395" s="44">
        <f t="shared" si="129"/>
        <v>7227837.7015000004</v>
      </c>
      <c r="AB395" s="44">
        <v>133440163.581</v>
      </c>
      <c r="AC395" s="49">
        <f t="shared" si="139"/>
        <v>389317542.2069</v>
      </c>
    </row>
    <row r="396" spans="1:29" ht="24.9" customHeight="1">
      <c r="A396" s="150"/>
      <c r="B396" s="152"/>
      <c r="C396" s="40">
        <v>9</v>
      </c>
      <c r="D396" s="44" t="s">
        <v>901</v>
      </c>
      <c r="E396" s="44">
        <v>135663191.6692</v>
      </c>
      <c r="F396" s="44">
        <f t="shared" si="136"/>
        <v>-11651464.66</v>
      </c>
      <c r="G396" s="44">
        <v>34792790.056400001</v>
      </c>
      <c r="H396" s="44">
        <v>6557182.2569000004</v>
      </c>
      <c r="I396" s="44">
        <v>158990.49650000001</v>
      </c>
      <c r="J396" s="44">
        <v>5118449.1666999999</v>
      </c>
      <c r="K396" s="44"/>
      <c r="L396" s="44">
        <f t="shared" si="131"/>
        <v>5118449.1666999999</v>
      </c>
      <c r="M396" s="44">
        <v>106262284.9271</v>
      </c>
      <c r="N396" s="49">
        <f t="shared" si="138"/>
        <v>276901423.91280001</v>
      </c>
      <c r="O396" s="48"/>
      <c r="P396" s="152"/>
      <c r="Q396" s="52">
        <v>7</v>
      </c>
      <c r="R396" s="41" t="s">
        <v>123</v>
      </c>
      <c r="S396" s="44" t="s">
        <v>902</v>
      </c>
      <c r="T396" s="44">
        <v>145490620.98910001</v>
      </c>
      <c r="U396" s="44">
        <v>0</v>
      </c>
      <c r="V396" s="44">
        <v>37313176.617600001</v>
      </c>
      <c r="W396" s="44">
        <v>6624278.8821</v>
      </c>
      <c r="X396" s="44">
        <v>170507.7537</v>
      </c>
      <c r="Y396" s="44">
        <v>5489229.1607999997</v>
      </c>
      <c r="Z396" s="44">
        <v>0</v>
      </c>
      <c r="AA396" s="44">
        <f t="shared" si="129"/>
        <v>5489229.1607999997</v>
      </c>
      <c r="AB396" s="44">
        <v>114227238.9658</v>
      </c>
      <c r="AC396" s="49">
        <f t="shared" si="139"/>
        <v>309315052.36909997</v>
      </c>
    </row>
    <row r="397" spans="1:29" ht="24.9" customHeight="1">
      <c r="A397" s="150"/>
      <c r="B397" s="152"/>
      <c r="C397" s="40">
        <v>10</v>
      </c>
      <c r="D397" s="44" t="s">
        <v>903</v>
      </c>
      <c r="E397" s="44">
        <v>136613338.2281</v>
      </c>
      <c r="F397" s="44">
        <f t="shared" si="136"/>
        <v>-11651464.66</v>
      </c>
      <c r="G397" s="44">
        <v>35036468.900600001</v>
      </c>
      <c r="H397" s="44">
        <v>6799578.8098999998</v>
      </c>
      <c r="I397" s="44">
        <v>160104.0209</v>
      </c>
      <c r="J397" s="44">
        <v>5154297.3344000001</v>
      </c>
      <c r="K397" s="44"/>
      <c r="L397" s="44">
        <f t="shared" si="131"/>
        <v>5154297.3344000001</v>
      </c>
      <c r="M397" s="44">
        <v>110506322.6785</v>
      </c>
      <c r="N397" s="49">
        <f t="shared" si="138"/>
        <v>282618645.31239998</v>
      </c>
      <c r="O397" s="48"/>
      <c r="P397" s="152"/>
      <c r="Q397" s="52">
        <v>8</v>
      </c>
      <c r="R397" s="41" t="s">
        <v>123</v>
      </c>
      <c r="S397" s="44" t="s">
        <v>819</v>
      </c>
      <c r="T397" s="44">
        <v>131999607.4421</v>
      </c>
      <c r="U397" s="44">
        <v>0</v>
      </c>
      <c r="V397" s="44">
        <v>33853210.828599997</v>
      </c>
      <c r="W397" s="44">
        <v>5516666.9888000004</v>
      </c>
      <c r="X397" s="44">
        <v>154696.9584</v>
      </c>
      <c r="Y397" s="44">
        <v>4980225.4570000004</v>
      </c>
      <c r="Z397" s="44">
        <v>0</v>
      </c>
      <c r="AA397" s="44">
        <f t="shared" ref="AA397:AA410" si="140">Y397</f>
        <v>4980225.4570000004</v>
      </c>
      <c r="AB397" s="44">
        <v>94834443.854499996</v>
      </c>
      <c r="AC397" s="49">
        <f t="shared" si="139"/>
        <v>271338851.52939999</v>
      </c>
    </row>
    <row r="398" spans="1:29" ht="24.9" customHeight="1">
      <c r="A398" s="150"/>
      <c r="B398" s="152"/>
      <c r="C398" s="40">
        <v>11</v>
      </c>
      <c r="D398" s="44" t="s">
        <v>904</v>
      </c>
      <c r="E398" s="44">
        <v>126621683.80419999</v>
      </c>
      <c r="F398" s="44">
        <f t="shared" si="136"/>
        <v>-11651464.66</v>
      </c>
      <c r="G398" s="44">
        <v>32473964.433400001</v>
      </c>
      <c r="H398" s="44">
        <v>5757228.3563000001</v>
      </c>
      <c r="I398" s="44">
        <v>148394.30009999999</v>
      </c>
      <c r="J398" s="44">
        <v>4777321.2761000004</v>
      </c>
      <c r="K398" s="44"/>
      <c r="L398" s="44">
        <f t="shared" si="131"/>
        <v>4777321.2761000004</v>
      </c>
      <c r="M398" s="44">
        <v>92256167.634100005</v>
      </c>
      <c r="N398" s="49">
        <f t="shared" si="138"/>
        <v>250383295.14420003</v>
      </c>
      <c r="O398" s="48"/>
      <c r="P398" s="152"/>
      <c r="Q398" s="52">
        <v>9</v>
      </c>
      <c r="R398" s="41" t="s">
        <v>123</v>
      </c>
      <c r="S398" s="44" t="s">
        <v>905</v>
      </c>
      <c r="T398" s="44">
        <v>142695308.46079999</v>
      </c>
      <c r="U398" s="44">
        <v>0</v>
      </c>
      <c r="V398" s="44">
        <v>36596278.240400001</v>
      </c>
      <c r="W398" s="44">
        <v>5864135.1064999998</v>
      </c>
      <c r="X398" s="44">
        <v>167231.7867</v>
      </c>
      <c r="Y398" s="44">
        <v>5383764.5546000004</v>
      </c>
      <c r="Z398" s="44">
        <v>0</v>
      </c>
      <c r="AA398" s="44">
        <f t="shared" si="140"/>
        <v>5383764.5546000004</v>
      </c>
      <c r="AB398" s="44">
        <v>100918143.4382</v>
      </c>
      <c r="AC398" s="49">
        <f t="shared" si="139"/>
        <v>291624861.58720005</v>
      </c>
    </row>
    <row r="399" spans="1:29" ht="24.9" customHeight="1">
      <c r="A399" s="150"/>
      <c r="B399" s="152"/>
      <c r="C399" s="40">
        <v>12</v>
      </c>
      <c r="D399" s="44" t="s">
        <v>906</v>
      </c>
      <c r="E399" s="44">
        <v>124049226.3897</v>
      </c>
      <c r="F399" s="44">
        <f t="shared" si="136"/>
        <v>-11651464.66</v>
      </c>
      <c r="G399" s="44">
        <v>31814220.477499999</v>
      </c>
      <c r="H399" s="44">
        <v>6270857.6617999999</v>
      </c>
      <c r="I399" s="44">
        <v>145379.50829999999</v>
      </c>
      <c r="J399" s="44">
        <v>4680264.7911999999</v>
      </c>
      <c r="K399" s="44"/>
      <c r="L399" s="44">
        <f t="shared" si="131"/>
        <v>4680264.7911999999</v>
      </c>
      <c r="M399" s="44">
        <v>101249126.2189</v>
      </c>
      <c r="N399" s="49">
        <f t="shared" si="138"/>
        <v>256557610.3874</v>
      </c>
      <c r="O399" s="48"/>
      <c r="P399" s="152"/>
      <c r="Q399" s="52">
        <v>10</v>
      </c>
      <c r="R399" s="41" t="s">
        <v>123</v>
      </c>
      <c r="S399" s="44" t="s">
        <v>907</v>
      </c>
      <c r="T399" s="44">
        <v>188346169.905</v>
      </c>
      <c r="U399" s="44">
        <v>0</v>
      </c>
      <c r="V399" s="44">
        <v>48304102.732699998</v>
      </c>
      <c r="W399" s="44">
        <v>6737823.4385000002</v>
      </c>
      <c r="X399" s="44">
        <v>220732.32019999999</v>
      </c>
      <c r="Y399" s="44">
        <v>7106130.1486999998</v>
      </c>
      <c r="Z399" s="44">
        <v>0</v>
      </c>
      <c r="AA399" s="44">
        <f t="shared" si="140"/>
        <v>7106130.1486999998</v>
      </c>
      <c r="AB399" s="44">
        <v>116215251.49070001</v>
      </c>
      <c r="AC399" s="49">
        <f t="shared" si="139"/>
        <v>366930210.03579998</v>
      </c>
    </row>
    <row r="400" spans="1:29" ht="24.9" customHeight="1">
      <c r="A400" s="150"/>
      <c r="B400" s="152"/>
      <c r="C400" s="40">
        <v>13</v>
      </c>
      <c r="D400" s="44" t="s">
        <v>908</v>
      </c>
      <c r="E400" s="44">
        <v>129613903.0869</v>
      </c>
      <c r="F400" s="44">
        <f t="shared" si="136"/>
        <v>-11651464.66</v>
      </c>
      <c r="G400" s="44">
        <v>33241362.399099998</v>
      </c>
      <c r="H400" s="44">
        <v>6402663.3476999998</v>
      </c>
      <c r="I400" s="44">
        <v>151901.0318</v>
      </c>
      <c r="J400" s="44">
        <v>4890214.9956</v>
      </c>
      <c r="K400" s="44"/>
      <c r="L400" s="44">
        <f t="shared" ref="L400:L412" si="141">J400-K400</f>
        <v>4890214.9956</v>
      </c>
      <c r="M400" s="44">
        <v>103556866.5723</v>
      </c>
      <c r="N400" s="49">
        <f t="shared" si="138"/>
        <v>266205446.77340001</v>
      </c>
      <c r="O400" s="48"/>
      <c r="P400" s="152"/>
      <c r="Q400" s="52">
        <v>11</v>
      </c>
      <c r="R400" s="41" t="s">
        <v>123</v>
      </c>
      <c r="S400" s="44" t="s">
        <v>909</v>
      </c>
      <c r="T400" s="44">
        <v>117599575.38590001</v>
      </c>
      <c r="U400" s="44">
        <v>0</v>
      </c>
      <c r="V400" s="44">
        <v>30160114.079399999</v>
      </c>
      <c r="W400" s="44">
        <v>5053455.2176999999</v>
      </c>
      <c r="X400" s="44">
        <v>137820.8388</v>
      </c>
      <c r="Y400" s="44">
        <v>4436925.3092</v>
      </c>
      <c r="Z400" s="44">
        <v>0</v>
      </c>
      <c r="AA400" s="44">
        <f t="shared" si="140"/>
        <v>4436925.3092</v>
      </c>
      <c r="AB400" s="44">
        <v>86724228.512799993</v>
      </c>
      <c r="AC400" s="49">
        <f t="shared" si="139"/>
        <v>244112119.34380001</v>
      </c>
    </row>
    <row r="401" spans="1:31" ht="24.9" customHeight="1">
      <c r="A401" s="150"/>
      <c r="B401" s="152"/>
      <c r="C401" s="40">
        <v>14</v>
      </c>
      <c r="D401" s="44" t="s">
        <v>910</v>
      </c>
      <c r="E401" s="44">
        <v>115616183.1789</v>
      </c>
      <c r="F401" s="44">
        <f t="shared" si="136"/>
        <v>-11651464.66</v>
      </c>
      <c r="G401" s="44">
        <v>29651444.426199999</v>
      </c>
      <c r="H401" s="44">
        <v>5879245.9042999996</v>
      </c>
      <c r="I401" s="44">
        <v>135496.402</v>
      </c>
      <c r="J401" s="44">
        <v>4362093.7203000002</v>
      </c>
      <c r="K401" s="44"/>
      <c r="L401" s="44">
        <f t="shared" si="141"/>
        <v>4362093.7203000002</v>
      </c>
      <c r="M401" s="44">
        <v>94392530.851600006</v>
      </c>
      <c r="N401" s="49">
        <f t="shared" si="138"/>
        <v>238385529.8233</v>
      </c>
      <c r="O401" s="48"/>
      <c r="P401" s="152"/>
      <c r="Q401" s="52">
        <v>12</v>
      </c>
      <c r="R401" s="41" t="s">
        <v>123</v>
      </c>
      <c r="S401" s="44" t="s">
        <v>911</v>
      </c>
      <c r="T401" s="44">
        <v>135829453.32859999</v>
      </c>
      <c r="U401" s="44">
        <v>0</v>
      </c>
      <c r="V401" s="44">
        <v>34835430.266599998</v>
      </c>
      <c r="W401" s="44">
        <v>5910768.9003999997</v>
      </c>
      <c r="X401" s="44">
        <v>159185.3469</v>
      </c>
      <c r="Y401" s="44">
        <v>5124722.0683000004</v>
      </c>
      <c r="Z401" s="44">
        <v>0</v>
      </c>
      <c r="AA401" s="44">
        <f t="shared" si="140"/>
        <v>5124722.0683000004</v>
      </c>
      <c r="AB401" s="44">
        <v>101734638.4712</v>
      </c>
      <c r="AC401" s="49">
        <f t="shared" si="139"/>
        <v>283594198.38200003</v>
      </c>
    </row>
    <row r="402" spans="1:31" ht="24.9" customHeight="1">
      <c r="A402" s="150"/>
      <c r="B402" s="152"/>
      <c r="C402" s="40">
        <v>15</v>
      </c>
      <c r="D402" s="44" t="s">
        <v>912</v>
      </c>
      <c r="E402" s="44">
        <v>115012869.9694</v>
      </c>
      <c r="F402" s="44">
        <f t="shared" si="136"/>
        <v>-11651464.66</v>
      </c>
      <c r="G402" s="44">
        <v>29496716.017000001</v>
      </c>
      <c r="H402" s="44">
        <v>5383306.3943999996</v>
      </c>
      <c r="I402" s="44">
        <v>134789.34899999999</v>
      </c>
      <c r="J402" s="44">
        <v>4339331.2600999996</v>
      </c>
      <c r="K402" s="44"/>
      <c r="L402" s="44">
        <f t="shared" si="141"/>
        <v>4339331.2600999996</v>
      </c>
      <c r="M402" s="44">
        <v>85709296.804299995</v>
      </c>
      <c r="N402" s="49">
        <f t="shared" si="138"/>
        <v>228424845.13420004</v>
      </c>
      <c r="O402" s="48"/>
      <c r="P402" s="152"/>
      <c r="Q402" s="52">
        <v>13</v>
      </c>
      <c r="R402" s="41" t="s">
        <v>123</v>
      </c>
      <c r="S402" s="44" t="s">
        <v>913</v>
      </c>
      <c r="T402" s="44">
        <v>143906840.53479999</v>
      </c>
      <c r="U402" s="44">
        <v>0</v>
      </c>
      <c r="V402" s="44">
        <v>36906993.185099997</v>
      </c>
      <c r="W402" s="44">
        <v>6458710.5882000001</v>
      </c>
      <c r="X402" s="44">
        <v>168651.64189999999</v>
      </c>
      <c r="Y402" s="44">
        <v>5429474.5608999999</v>
      </c>
      <c r="Z402" s="44">
        <v>0</v>
      </c>
      <c r="AA402" s="44">
        <f t="shared" si="140"/>
        <v>5429474.5608999999</v>
      </c>
      <c r="AB402" s="44">
        <v>111328360.7384</v>
      </c>
      <c r="AC402" s="49">
        <f t="shared" si="139"/>
        <v>304199031.2493</v>
      </c>
    </row>
    <row r="403" spans="1:31" ht="24.9" customHeight="1">
      <c r="A403" s="150"/>
      <c r="B403" s="152"/>
      <c r="C403" s="40">
        <v>16</v>
      </c>
      <c r="D403" s="44" t="s">
        <v>914</v>
      </c>
      <c r="E403" s="44">
        <v>124302558.8168</v>
      </c>
      <c r="F403" s="44">
        <f t="shared" si="136"/>
        <v>-11651464.66</v>
      </c>
      <c r="G403" s="44">
        <v>31879191.2469</v>
      </c>
      <c r="H403" s="44">
        <v>6294444.0559</v>
      </c>
      <c r="I403" s="44">
        <v>145676.40119999999</v>
      </c>
      <c r="J403" s="44">
        <v>4689822.7938999999</v>
      </c>
      <c r="K403" s="44"/>
      <c r="L403" s="44">
        <f t="shared" si="141"/>
        <v>4689822.7938999999</v>
      </c>
      <c r="M403" s="44">
        <v>101662092.26890001</v>
      </c>
      <c r="N403" s="49">
        <f t="shared" si="138"/>
        <v>257322320.92360002</v>
      </c>
      <c r="O403" s="48"/>
      <c r="P403" s="153"/>
      <c r="Q403" s="52">
        <v>14</v>
      </c>
      <c r="R403" s="41" t="s">
        <v>123</v>
      </c>
      <c r="S403" s="44" t="s">
        <v>915</v>
      </c>
      <c r="T403" s="44">
        <v>158931720.51350001</v>
      </c>
      <c r="U403" s="44">
        <v>0</v>
      </c>
      <c r="V403" s="44">
        <v>40760341.232500002</v>
      </c>
      <c r="W403" s="44">
        <v>6758704.0807999996</v>
      </c>
      <c r="X403" s="44">
        <v>186260.0521</v>
      </c>
      <c r="Y403" s="44">
        <v>5996349.6540000001</v>
      </c>
      <c r="Z403" s="44">
        <v>0</v>
      </c>
      <c r="AA403" s="44">
        <f t="shared" si="140"/>
        <v>5996349.6540000001</v>
      </c>
      <c r="AB403" s="44">
        <v>116580843.4646</v>
      </c>
      <c r="AC403" s="49">
        <f t="shared" si="139"/>
        <v>329214218.9975</v>
      </c>
    </row>
    <row r="404" spans="1:31" ht="24.9" customHeight="1">
      <c r="A404" s="150"/>
      <c r="B404" s="152"/>
      <c r="C404" s="40">
        <v>17</v>
      </c>
      <c r="D404" s="44" t="s">
        <v>916</v>
      </c>
      <c r="E404" s="44">
        <v>141944905.2049</v>
      </c>
      <c r="F404" s="44">
        <f t="shared" si="136"/>
        <v>-11651464.66</v>
      </c>
      <c r="G404" s="44">
        <v>36403826.458700001</v>
      </c>
      <c r="H404" s="44">
        <v>7168186.2873</v>
      </c>
      <c r="I404" s="44">
        <v>166352.35159999999</v>
      </c>
      <c r="J404" s="44">
        <v>5355452.5203999998</v>
      </c>
      <c r="K404" s="44"/>
      <c r="L404" s="44">
        <f t="shared" si="141"/>
        <v>5355452.5203999998</v>
      </c>
      <c r="M404" s="44">
        <v>116960144.0281</v>
      </c>
      <c r="N404" s="49">
        <f t="shared" si="138"/>
        <v>296347402.19099998</v>
      </c>
      <c r="O404" s="48"/>
      <c r="P404" s="40"/>
      <c r="Q404" s="145"/>
      <c r="R404" s="146"/>
      <c r="S404" s="45"/>
      <c r="T404" s="45">
        <f>T390+T391+T392+T393+T394+T395+T396+T397+T398+T399+T400+T401+T402+T403</f>
        <v>2043829959.0599999</v>
      </c>
      <c r="U404" s="45">
        <f t="shared" ref="U404:AB404" si="142">U390+U391+U392+U393+U394+U395+U396+U397+U398+U399+U400+U401+U402+U403</f>
        <v>0</v>
      </c>
      <c r="V404" s="45">
        <f t="shared" si="142"/>
        <v>524169789.91600007</v>
      </c>
      <c r="W404" s="45">
        <f t="shared" si="142"/>
        <v>85417212.928000003</v>
      </c>
      <c r="X404" s="45">
        <f t="shared" si="142"/>
        <v>2395266.8065999998</v>
      </c>
      <c r="Y404" s="45">
        <f t="shared" si="142"/>
        <v>77111850.473700002</v>
      </c>
      <c r="Z404" s="45">
        <f t="shared" si="142"/>
        <v>0</v>
      </c>
      <c r="AA404" s="45">
        <f t="shared" si="140"/>
        <v>77111850.473700002</v>
      </c>
      <c r="AB404" s="45">
        <f t="shared" si="142"/>
        <v>1470970863.7921</v>
      </c>
      <c r="AC404" s="50">
        <f>SUM(AC390:AC403)</f>
        <v>4203894942.9763999</v>
      </c>
    </row>
    <row r="405" spans="1:31" ht="24.9" customHeight="1">
      <c r="A405" s="150"/>
      <c r="B405" s="152"/>
      <c r="C405" s="40">
        <v>18</v>
      </c>
      <c r="D405" s="44" t="s">
        <v>917</v>
      </c>
      <c r="E405" s="44">
        <v>170656338.29629999</v>
      </c>
      <c r="F405" s="44">
        <f t="shared" si="136"/>
        <v>-11651464.66</v>
      </c>
      <c r="G405" s="44">
        <v>43767289.248300001</v>
      </c>
      <c r="H405" s="44">
        <v>8030469.4981000004</v>
      </c>
      <c r="I405" s="44">
        <v>200000.71960000001</v>
      </c>
      <c r="J405" s="44">
        <v>6438708.8480000002</v>
      </c>
      <c r="K405" s="44"/>
      <c r="L405" s="44">
        <f t="shared" si="141"/>
        <v>6438708.8480000002</v>
      </c>
      <c r="M405" s="44">
        <v>132057563.7439</v>
      </c>
      <c r="N405" s="49">
        <f t="shared" si="138"/>
        <v>349498905.69419998</v>
      </c>
      <c r="O405" s="48"/>
      <c r="P405" s="151">
        <v>37</v>
      </c>
      <c r="Q405" s="52">
        <v>1</v>
      </c>
      <c r="R405" s="41" t="s">
        <v>918</v>
      </c>
      <c r="S405" s="44" t="s">
        <v>919</v>
      </c>
      <c r="T405" s="44">
        <v>104985647.6859</v>
      </c>
      <c r="U405" s="44">
        <v>0</v>
      </c>
      <c r="V405" s="44">
        <v>26925089.657200001</v>
      </c>
      <c r="W405" s="44">
        <v>14200399.7327</v>
      </c>
      <c r="X405" s="44">
        <v>123037.9445</v>
      </c>
      <c r="Y405" s="44">
        <v>3961013.2585999998</v>
      </c>
      <c r="Z405" s="44">
        <v>0</v>
      </c>
      <c r="AA405" s="44">
        <f t="shared" si="140"/>
        <v>3961013.2585999998</v>
      </c>
      <c r="AB405" s="44">
        <v>415813105.81440002</v>
      </c>
      <c r="AC405" s="49">
        <f t="shared" si="139"/>
        <v>566008294.09329998</v>
      </c>
    </row>
    <row r="406" spans="1:31" ht="24.9" customHeight="1">
      <c r="A406" s="150"/>
      <c r="B406" s="152"/>
      <c r="C406" s="40">
        <v>19</v>
      </c>
      <c r="D406" s="44" t="s">
        <v>920</v>
      </c>
      <c r="E406" s="44">
        <v>117330448.3134</v>
      </c>
      <c r="F406" s="44">
        <f t="shared" si="136"/>
        <v>-11651464.66</v>
      </c>
      <c r="G406" s="44">
        <v>30091092.544500001</v>
      </c>
      <c r="H406" s="44">
        <v>6110873.3496000003</v>
      </c>
      <c r="I406" s="44">
        <v>137505.43530000001</v>
      </c>
      <c r="J406" s="44">
        <v>4426771.3887999998</v>
      </c>
      <c r="K406" s="44"/>
      <c r="L406" s="44">
        <f t="shared" si="141"/>
        <v>4426771.3887999998</v>
      </c>
      <c r="M406" s="44">
        <v>98448016.005099997</v>
      </c>
      <c r="N406" s="49">
        <f t="shared" si="138"/>
        <v>244893242.37669998</v>
      </c>
      <c r="O406" s="48"/>
      <c r="P406" s="152"/>
      <c r="Q406" s="52">
        <v>2</v>
      </c>
      <c r="R406" s="41" t="s">
        <v>918</v>
      </c>
      <c r="S406" s="44" t="s">
        <v>921</v>
      </c>
      <c r="T406" s="44">
        <v>268003509.31799999</v>
      </c>
      <c r="U406" s="44">
        <v>0</v>
      </c>
      <c r="V406" s="44">
        <v>68733380.951399997</v>
      </c>
      <c r="W406" s="44">
        <v>21963244.746199999</v>
      </c>
      <c r="X406" s="44">
        <v>314086.75030000001</v>
      </c>
      <c r="Y406" s="44">
        <v>10111529.3105</v>
      </c>
      <c r="Z406" s="44">
        <v>0</v>
      </c>
      <c r="AA406" s="44">
        <f t="shared" si="140"/>
        <v>10111529.3105</v>
      </c>
      <c r="AB406" s="44">
        <v>551730085.16149998</v>
      </c>
      <c r="AC406" s="49">
        <f t="shared" si="139"/>
        <v>920855836.23790002</v>
      </c>
    </row>
    <row r="407" spans="1:31" ht="24.9" customHeight="1">
      <c r="A407" s="150"/>
      <c r="B407" s="152"/>
      <c r="C407" s="40">
        <v>20</v>
      </c>
      <c r="D407" s="44" t="s">
        <v>922</v>
      </c>
      <c r="E407" s="44">
        <v>113055701.3515</v>
      </c>
      <c r="F407" s="44">
        <f t="shared" si="136"/>
        <v>-11651464.66</v>
      </c>
      <c r="G407" s="44">
        <v>28994771.783</v>
      </c>
      <c r="H407" s="44">
        <v>5785762.7187999999</v>
      </c>
      <c r="I407" s="44">
        <v>132495.64499999999</v>
      </c>
      <c r="J407" s="44">
        <v>4265489.0634000003</v>
      </c>
      <c r="K407" s="44"/>
      <c r="L407" s="44">
        <f t="shared" si="141"/>
        <v>4265489.0634000003</v>
      </c>
      <c r="M407" s="44">
        <v>92755765.958800003</v>
      </c>
      <c r="N407" s="49">
        <f t="shared" si="138"/>
        <v>233338521.86050004</v>
      </c>
      <c r="O407" s="48"/>
      <c r="P407" s="152"/>
      <c r="Q407" s="52">
        <v>3</v>
      </c>
      <c r="R407" s="41" t="s">
        <v>918</v>
      </c>
      <c r="S407" s="44" t="s">
        <v>923</v>
      </c>
      <c r="T407" s="44">
        <v>150959047.84999999</v>
      </c>
      <c r="U407" s="44">
        <v>0</v>
      </c>
      <c r="V407" s="44">
        <v>38715633.874899998</v>
      </c>
      <c r="W407" s="44">
        <v>16019742.9264</v>
      </c>
      <c r="X407" s="44">
        <v>176916.4773</v>
      </c>
      <c r="Y407" s="44">
        <v>5695547.9460000005</v>
      </c>
      <c r="Z407" s="44">
        <v>0</v>
      </c>
      <c r="AA407" s="44">
        <f t="shared" si="140"/>
        <v>5695547.9460000005</v>
      </c>
      <c r="AB407" s="44">
        <v>447667359.09939998</v>
      </c>
      <c r="AC407" s="49">
        <f t="shared" si="139"/>
        <v>659234248.17400002</v>
      </c>
    </row>
    <row r="408" spans="1:31" ht="24.9" customHeight="1">
      <c r="A408" s="150"/>
      <c r="B408" s="152"/>
      <c r="C408" s="40">
        <v>21</v>
      </c>
      <c r="D408" s="44" t="s">
        <v>924</v>
      </c>
      <c r="E408" s="44">
        <v>164723325.065</v>
      </c>
      <c r="F408" s="44">
        <f t="shared" si="136"/>
        <v>-11651464.66</v>
      </c>
      <c r="G408" s="44">
        <v>42245682.088500001</v>
      </c>
      <c r="H408" s="44">
        <v>8067832.5886000004</v>
      </c>
      <c r="I408" s="44">
        <v>193047.5239</v>
      </c>
      <c r="J408" s="44">
        <v>6214861.6403000001</v>
      </c>
      <c r="K408" s="44"/>
      <c r="L408" s="44">
        <f t="shared" si="141"/>
        <v>6214861.6403000001</v>
      </c>
      <c r="M408" s="44">
        <v>132711741.2253</v>
      </c>
      <c r="N408" s="49">
        <f t="shared" si="138"/>
        <v>342505025.4716</v>
      </c>
      <c r="O408" s="48"/>
      <c r="P408" s="152"/>
      <c r="Q408" s="52">
        <v>4</v>
      </c>
      <c r="R408" s="41" t="s">
        <v>918</v>
      </c>
      <c r="S408" s="44" t="s">
        <v>925</v>
      </c>
      <c r="T408" s="44">
        <v>129373905.3591</v>
      </c>
      <c r="U408" s="44">
        <v>0</v>
      </c>
      <c r="V408" s="44">
        <v>33179811.5064</v>
      </c>
      <c r="W408" s="44">
        <v>15271122.8506</v>
      </c>
      <c r="X408" s="44">
        <v>151619.7665</v>
      </c>
      <c r="Y408" s="44">
        <v>4881160.0990000004</v>
      </c>
      <c r="Z408" s="44">
        <v>0</v>
      </c>
      <c r="AA408" s="44">
        <f t="shared" si="140"/>
        <v>4881160.0990000004</v>
      </c>
      <c r="AB408" s="44">
        <v>434560028.06330001</v>
      </c>
      <c r="AC408" s="49">
        <f t="shared" si="139"/>
        <v>617417647.64490008</v>
      </c>
    </row>
    <row r="409" spans="1:31" ht="24.9" customHeight="1">
      <c r="A409" s="150"/>
      <c r="B409" s="152"/>
      <c r="C409" s="40">
        <v>22</v>
      </c>
      <c r="D409" s="44" t="s">
        <v>926</v>
      </c>
      <c r="E409" s="44">
        <v>109629772.6666</v>
      </c>
      <c r="F409" s="44">
        <f t="shared" si="136"/>
        <v>-11651464.66</v>
      </c>
      <c r="G409" s="44">
        <v>28116142.760600001</v>
      </c>
      <c r="H409" s="44">
        <v>5651865.7346999999</v>
      </c>
      <c r="I409" s="44">
        <v>128480.6275</v>
      </c>
      <c r="J409" s="44">
        <v>4136231.8816</v>
      </c>
      <c r="K409" s="44"/>
      <c r="L409" s="44">
        <f t="shared" si="141"/>
        <v>4136231.8816</v>
      </c>
      <c r="M409" s="44">
        <v>90411409.785600007</v>
      </c>
      <c r="N409" s="49">
        <f t="shared" si="138"/>
        <v>226422438.79660001</v>
      </c>
      <c r="O409" s="48"/>
      <c r="P409" s="152"/>
      <c r="Q409" s="52">
        <v>5</v>
      </c>
      <c r="R409" s="41" t="s">
        <v>918</v>
      </c>
      <c r="S409" s="44" t="s">
        <v>927</v>
      </c>
      <c r="T409" s="44">
        <v>122927208.5077</v>
      </c>
      <c r="U409" s="44">
        <v>0</v>
      </c>
      <c r="V409" s="44">
        <v>31526462.743500002</v>
      </c>
      <c r="W409" s="44">
        <v>14619985.298599999</v>
      </c>
      <c r="X409" s="44">
        <v>144064.55919999999</v>
      </c>
      <c r="Y409" s="44">
        <v>4637932.0743000004</v>
      </c>
      <c r="Z409" s="44">
        <v>0</v>
      </c>
      <c r="AA409" s="44">
        <f t="shared" si="140"/>
        <v>4637932.0743000004</v>
      </c>
      <c r="AB409" s="44">
        <v>423159484.95679998</v>
      </c>
      <c r="AC409" s="49">
        <f t="shared" si="139"/>
        <v>597015138.1401</v>
      </c>
    </row>
    <row r="410" spans="1:31" ht="24.9" customHeight="1">
      <c r="A410" s="150"/>
      <c r="B410" s="152"/>
      <c r="C410" s="40">
        <v>23</v>
      </c>
      <c r="D410" s="44" t="s">
        <v>928</v>
      </c>
      <c r="E410" s="44">
        <v>110638897.8902</v>
      </c>
      <c r="F410" s="44">
        <f t="shared" si="136"/>
        <v>-11651464.66</v>
      </c>
      <c r="G410" s="44">
        <v>28374947.5374</v>
      </c>
      <c r="H410" s="44">
        <v>5601512.8795999996</v>
      </c>
      <c r="I410" s="44">
        <v>129663.2718</v>
      </c>
      <c r="J410" s="44">
        <v>4174305.2609999999</v>
      </c>
      <c r="K410" s="44"/>
      <c r="L410" s="44">
        <f t="shared" si="141"/>
        <v>4174305.2609999999</v>
      </c>
      <c r="M410" s="44">
        <v>89529798.990600005</v>
      </c>
      <c r="N410" s="49">
        <f t="shared" si="138"/>
        <v>226797661.1706</v>
      </c>
      <c r="O410" s="48"/>
      <c r="P410" s="153"/>
      <c r="Q410" s="52">
        <v>6</v>
      </c>
      <c r="R410" s="41" t="s">
        <v>918</v>
      </c>
      <c r="S410" s="44" t="s">
        <v>929</v>
      </c>
      <c r="T410" s="44">
        <v>126447591.9312</v>
      </c>
      <c r="U410" s="44">
        <v>0</v>
      </c>
      <c r="V410" s="44">
        <v>32429316.051600002</v>
      </c>
      <c r="W410" s="44">
        <v>14495693.1943</v>
      </c>
      <c r="X410" s="44">
        <v>148190.27309999999</v>
      </c>
      <c r="Y410" s="44">
        <v>4770752.9475999996</v>
      </c>
      <c r="Z410" s="44">
        <v>0</v>
      </c>
      <c r="AA410" s="44">
        <f t="shared" si="140"/>
        <v>4770752.9475999996</v>
      </c>
      <c r="AB410" s="44">
        <v>420983297.3168</v>
      </c>
      <c r="AC410" s="49">
        <f t="shared" si="139"/>
        <v>599274841.71459997</v>
      </c>
    </row>
    <row r="411" spans="1:31" ht="24.9" customHeight="1">
      <c r="A411" s="150"/>
      <c r="B411" s="152"/>
      <c r="C411" s="40">
        <v>24</v>
      </c>
      <c r="D411" s="44" t="s">
        <v>930</v>
      </c>
      <c r="E411" s="44">
        <v>142737490.50780001</v>
      </c>
      <c r="F411" s="44">
        <f t="shared" si="136"/>
        <v>-11651464.66</v>
      </c>
      <c r="G411" s="44">
        <v>36607096.437200002</v>
      </c>
      <c r="H411" s="44">
        <v>6981823.5900999997</v>
      </c>
      <c r="I411" s="44">
        <v>167281.2219</v>
      </c>
      <c r="J411" s="44">
        <v>5385356.0449999999</v>
      </c>
      <c r="K411" s="44"/>
      <c r="L411" s="44">
        <f t="shared" si="141"/>
        <v>5385356.0449999999</v>
      </c>
      <c r="M411" s="44">
        <v>113697183.75749999</v>
      </c>
      <c r="N411" s="49">
        <f t="shared" si="138"/>
        <v>293924766.89950001</v>
      </c>
      <c r="O411" s="48"/>
      <c r="P411" s="40"/>
      <c r="Q411" s="145" t="s">
        <v>931</v>
      </c>
      <c r="R411" s="146"/>
      <c r="S411" s="59"/>
      <c r="T411" s="59">
        <f>T405+T406+T407+T408+T409+T410</f>
        <v>902696910.65189993</v>
      </c>
      <c r="U411" s="59">
        <f t="shared" ref="U411:AB411" si="143">U405+U406+U407+U408+U409+U410</f>
        <v>0</v>
      </c>
      <c r="V411" s="59">
        <f t="shared" si="143"/>
        <v>231509694.785</v>
      </c>
      <c r="W411" s="59">
        <f t="shared" si="143"/>
        <v>96570188.748799995</v>
      </c>
      <c r="X411" s="59">
        <f t="shared" si="143"/>
        <v>1057915.7708999999</v>
      </c>
      <c r="Y411" s="59">
        <f t="shared" si="143"/>
        <v>34057935.636</v>
      </c>
      <c r="Z411" s="59">
        <f t="shared" si="143"/>
        <v>0</v>
      </c>
      <c r="AA411" s="59">
        <f t="shared" si="143"/>
        <v>34057935.636</v>
      </c>
      <c r="AB411" s="59">
        <f t="shared" si="143"/>
        <v>2693913360.4122</v>
      </c>
      <c r="AC411" s="50">
        <f>SUM(AC405:AC410)</f>
        <v>3959806006.0048003</v>
      </c>
    </row>
    <row r="412" spans="1:31" ht="24.9" customHeight="1">
      <c r="A412" s="150"/>
      <c r="B412" s="152"/>
      <c r="C412" s="40">
        <v>25</v>
      </c>
      <c r="D412" s="44" t="s">
        <v>932</v>
      </c>
      <c r="E412" s="44">
        <v>145846065.1742</v>
      </c>
      <c r="F412" s="44">
        <f t="shared" si="136"/>
        <v>-11651464.66</v>
      </c>
      <c r="G412" s="44">
        <v>37404335.425999999</v>
      </c>
      <c r="H412" s="44">
        <v>7318134.5241</v>
      </c>
      <c r="I412" s="44">
        <v>170924.31649999999</v>
      </c>
      <c r="J412" s="44">
        <v>5502639.7474999996</v>
      </c>
      <c r="K412" s="44"/>
      <c r="L412" s="44">
        <f t="shared" si="141"/>
        <v>5502639.7474999996</v>
      </c>
      <c r="M412" s="44">
        <v>119585536.0552</v>
      </c>
      <c r="N412" s="49">
        <f t="shared" si="138"/>
        <v>304176170.58350003</v>
      </c>
      <c r="O412" s="48"/>
      <c r="P412" s="144" t="s">
        <v>933</v>
      </c>
      <c r="Q412" s="145"/>
      <c r="R412" s="146"/>
      <c r="S412" s="60"/>
      <c r="T412" s="60">
        <v>99349194245.279999</v>
      </c>
      <c r="U412" s="60">
        <f>-1412934642.33</f>
        <v>-1412934642.3299999</v>
      </c>
      <c r="V412" s="60">
        <v>25479539550.25</v>
      </c>
      <c r="W412" s="60">
        <v>5029663509.0500002</v>
      </c>
      <c r="X412" s="60">
        <v>116432302.11</v>
      </c>
      <c r="Y412" s="60">
        <v>3748354982.9299998</v>
      </c>
      <c r="Z412" s="60">
        <v>732429462.54999995</v>
      </c>
      <c r="AA412" s="60">
        <v>3015925520.3699999</v>
      </c>
      <c r="AB412" s="60">
        <v>88062645858.860001</v>
      </c>
      <c r="AC412" s="50">
        <f t="shared" si="139"/>
        <v>219640466343.59</v>
      </c>
    </row>
    <row r="413" spans="1:31">
      <c r="C413" s="55"/>
      <c r="D413" s="56"/>
      <c r="E413" s="45">
        <f>SUM(E388:E412)</f>
        <v>3260126823.7638998</v>
      </c>
      <c r="F413" s="45">
        <f t="shared" ref="F413:N413" si="144">SUM(F388:F412)</f>
        <v>-291286616.5</v>
      </c>
      <c r="G413" s="45">
        <f t="shared" si="144"/>
        <v>836106734.19109988</v>
      </c>
      <c r="H413" s="45">
        <f t="shared" si="144"/>
        <v>162384960.22459999</v>
      </c>
      <c r="I413" s="45">
        <f t="shared" si="144"/>
        <v>3820706.0876000007</v>
      </c>
      <c r="J413" s="45">
        <f t="shared" si="144"/>
        <v>123001627.92110004</v>
      </c>
      <c r="K413" s="45">
        <f t="shared" si="144"/>
        <v>0</v>
      </c>
      <c r="L413" s="45">
        <f t="shared" si="144"/>
        <v>123001627.92110004</v>
      </c>
      <c r="M413" s="45">
        <f t="shared" si="144"/>
        <v>2629513320.4034004</v>
      </c>
      <c r="N413" s="45">
        <f t="shared" si="144"/>
        <v>6723667556.0916996</v>
      </c>
      <c r="O413" s="58">
        <v>0</v>
      </c>
      <c r="Q413" s="144"/>
      <c r="R413" s="145"/>
      <c r="S413" s="146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E413" s="12"/>
    </row>
    <row r="415" spans="1:31">
      <c r="AC415" s="12"/>
    </row>
  </sheetData>
  <mergeCells count="102">
    <mergeCell ref="P390:P403"/>
    <mergeCell ref="P405:P410"/>
    <mergeCell ref="R7:R25"/>
    <mergeCell ref="R27:R60"/>
    <mergeCell ref="R62:R82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88:B412"/>
    <mergeCell ref="B387:C387"/>
    <mergeCell ref="Q389:R389"/>
    <mergeCell ref="Q404:R404"/>
    <mergeCell ref="Q411:R411"/>
    <mergeCell ref="P412:R412"/>
    <mergeCell ref="Q413:S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P372:P388"/>
    <mergeCell ref="A336:A362"/>
    <mergeCell ref="A364:A386"/>
    <mergeCell ref="Q288:R288"/>
    <mergeCell ref="B295:C295"/>
    <mergeCell ref="Q306:R306"/>
    <mergeCell ref="B307:C307"/>
    <mergeCell ref="Q330:R330"/>
    <mergeCell ref="B335:C335"/>
    <mergeCell ref="Q354:R354"/>
    <mergeCell ref="B363:C363"/>
    <mergeCell ref="Q371:R371"/>
    <mergeCell ref="P289:P305"/>
    <mergeCell ref="P307:P329"/>
    <mergeCell ref="P331:P353"/>
    <mergeCell ref="P355:P370"/>
    <mergeCell ref="B364:B386"/>
    <mergeCell ref="Q183:R183"/>
    <mergeCell ref="B201:C201"/>
    <mergeCell ref="Q204:R204"/>
    <mergeCell ref="Q223:R223"/>
    <mergeCell ref="B227:C227"/>
    <mergeCell ref="B241:C241"/>
    <mergeCell ref="Q254:R254"/>
    <mergeCell ref="B260:C260"/>
    <mergeCell ref="B277:C277"/>
    <mergeCell ref="P184:P203"/>
    <mergeCell ref="P205:P222"/>
    <mergeCell ref="P224:P253"/>
    <mergeCell ref="P255:P287"/>
    <mergeCell ref="B100:C100"/>
    <mergeCell ref="Q105:R105"/>
    <mergeCell ref="B121:C121"/>
    <mergeCell ref="Q122:R122"/>
    <mergeCell ref="B130:C130"/>
    <mergeCell ref="Q143:R143"/>
    <mergeCell ref="B154:C154"/>
    <mergeCell ref="Q157:R157"/>
    <mergeCell ref="B182:C182"/>
    <mergeCell ref="P84:P104"/>
    <mergeCell ref="P106:P121"/>
    <mergeCell ref="P123:P142"/>
    <mergeCell ref="P144:P156"/>
    <mergeCell ref="P158:P182"/>
    <mergeCell ref="A1:AB1"/>
    <mergeCell ref="A2:AC2"/>
    <mergeCell ref="B3:AB3"/>
    <mergeCell ref="B24:C24"/>
    <mergeCell ref="Q26:R26"/>
    <mergeCell ref="B46:C46"/>
    <mergeCell ref="Q61:R61"/>
    <mergeCell ref="B78:C78"/>
    <mergeCell ref="Q83:R83"/>
    <mergeCell ref="P7:P25"/>
    <mergeCell ref="P27:P60"/>
    <mergeCell ref="P62:P8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6"/>
  <sheetViews>
    <sheetView workbookViewId="0">
      <selection activeCell="A12" sqref="A12"/>
    </sheetView>
  </sheetViews>
  <sheetFormatPr defaultColWidth="8.88671875" defaultRowHeight="18"/>
  <cols>
    <col min="1" max="1" width="8.88671875" style="15"/>
    <col min="2" max="2" width="17.6640625" style="15" customWidth="1"/>
    <col min="3" max="3" width="24.5546875" style="15" customWidth="1"/>
    <col min="4" max="6" width="26" style="15" customWidth="1"/>
    <col min="7" max="7" width="20.5546875" style="15" customWidth="1"/>
    <col min="8" max="8" width="24.88671875" style="15" customWidth="1"/>
    <col min="9" max="9" width="20.5546875" style="15" customWidth="1"/>
    <col min="10" max="10" width="23.44140625" style="15" customWidth="1"/>
    <col min="11" max="11" width="26.44140625" style="15" customWidth="1"/>
    <col min="12" max="12" width="27.88671875" style="15" customWidth="1"/>
    <col min="13" max="16384" width="8.88671875" style="15"/>
  </cols>
  <sheetData>
    <row r="1" spans="1:12">
      <c r="A1" s="159" t="s">
        <v>17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1"/>
    </row>
    <row r="2" spans="1:12">
      <c r="A2" s="159" t="s">
        <v>65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1"/>
    </row>
    <row r="3" spans="1:12">
      <c r="A3" s="135" t="s">
        <v>934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7"/>
    </row>
    <row r="4" spans="1:12" ht="31.8">
      <c r="A4" s="23" t="s">
        <v>21</v>
      </c>
      <c r="B4" s="23" t="s">
        <v>134</v>
      </c>
      <c r="C4" s="24" t="s">
        <v>50</v>
      </c>
      <c r="D4" s="25" t="s">
        <v>51</v>
      </c>
      <c r="E4" s="3" t="s">
        <v>24</v>
      </c>
      <c r="F4" s="26" t="s">
        <v>935</v>
      </c>
      <c r="G4" s="27" t="s">
        <v>936</v>
      </c>
      <c r="H4" s="26" t="s">
        <v>937</v>
      </c>
      <c r="I4" s="27" t="s">
        <v>938</v>
      </c>
      <c r="J4" s="27" t="s">
        <v>939</v>
      </c>
      <c r="K4" s="26" t="s">
        <v>27</v>
      </c>
      <c r="L4" s="16" t="s">
        <v>940</v>
      </c>
    </row>
    <row r="5" spans="1:12">
      <c r="A5" s="23"/>
      <c r="B5" s="23"/>
      <c r="C5" s="118" t="s">
        <v>29</v>
      </c>
      <c r="D5" s="118" t="s">
        <v>29</v>
      </c>
      <c r="E5" s="118" t="s">
        <v>29</v>
      </c>
      <c r="F5" s="118" t="s">
        <v>29</v>
      </c>
      <c r="G5" s="118" t="s">
        <v>29</v>
      </c>
      <c r="H5" s="118" t="s">
        <v>29</v>
      </c>
      <c r="I5" s="118" t="s">
        <v>29</v>
      </c>
      <c r="J5" s="118" t="s">
        <v>29</v>
      </c>
      <c r="K5" s="118" t="s">
        <v>29</v>
      </c>
      <c r="L5" s="118" t="s">
        <v>29</v>
      </c>
    </row>
    <row r="6" spans="1:12">
      <c r="A6" s="28">
        <v>1</v>
      </c>
      <c r="B6" s="29" t="s">
        <v>88</v>
      </c>
      <c r="C6" s="30">
        <v>2062108677.8271799</v>
      </c>
      <c r="D6" s="30">
        <v>0</v>
      </c>
      <c r="E6" s="30">
        <v>528857632.03960001</v>
      </c>
      <c r="F6" s="31">
        <v>110465903.7738</v>
      </c>
      <c r="G6" s="30">
        <v>2416688.5537999999</v>
      </c>
      <c r="H6" s="30">
        <v>77801489.952500001</v>
      </c>
      <c r="I6" s="31">
        <f>H6/2</f>
        <v>38900744.97625</v>
      </c>
      <c r="J6" s="31">
        <f>H6-I6</f>
        <v>38900744.97625</v>
      </c>
      <c r="K6" s="30">
        <v>1508987933.0704</v>
      </c>
      <c r="L6" s="33">
        <f>C6+D6+E6+F6+G6+J6+K6</f>
        <v>4251737580.2410297</v>
      </c>
    </row>
    <row r="7" spans="1:12">
      <c r="A7" s="28">
        <v>2</v>
      </c>
      <c r="B7" s="29" t="s">
        <v>89</v>
      </c>
      <c r="C7" s="30">
        <v>2601054136.2624302</v>
      </c>
      <c r="D7" s="30">
        <f>-29166666.6897</f>
        <v>-29166666.6897</v>
      </c>
      <c r="E7" s="30">
        <v>667077999.38080001</v>
      </c>
      <c r="F7" s="31">
        <v>112190374.27779999</v>
      </c>
      <c r="G7" s="30">
        <v>3048305.7593999999</v>
      </c>
      <c r="H7" s="30">
        <v>98135413.241600007</v>
      </c>
      <c r="I7" s="31">
        <v>0</v>
      </c>
      <c r="J7" s="31">
        <f t="shared" ref="J7:J42" si="0">H7-I7</f>
        <v>98135413.241600007</v>
      </c>
      <c r="K7" s="30">
        <v>1904671150.1733</v>
      </c>
      <c r="L7" s="33">
        <f t="shared" ref="L7:L42" si="1">C7+D7+E7+F7+G7+J7+K7</f>
        <v>5357010712.4056301</v>
      </c>
    </row>
    <row r="8" spans="1:12">
      <c r="A8" s="28">
        <v>3</v>
      </c>
      <c r="B8" s="29" t="s">
        <v>90</v>
      </c>
      <c r="C8" s="30">
        <v>3464451264.4007802</v>
      </c>
      <c r="D8" s="30">
        <v>0</v>
      </c>
      <c r="E8" s="30">
        <v>888508695.8362</v>
      </c>
      <c r="F8" s="31">
        <v>155919329.95249999</v>
      </c>
      <c r="G8" s="30">
        <v>4060164.1444000001</v>
      </c>
      <c r="H8" s="30">
        <v>130710603.7313</v>
      </c>
      <c r="I8" s="31">
        <f>H8/2</f>
        <v>65355301.865649998</v>
      </c>
      <c r="J8" s="31">
        <f t="shared" si="0"/>
        <v>65355301.865649998</v>
      </c>
      <c r="K8" s="30">
        <v>2620660547.9071002</v>
      </c>
      <c r="L8" s="33">
        <f t="shared" si="1"/>
        <v>7198955304.1066303</v>
      </c>
    </row>
    <row r="9" spans="1:12">
      <c r="A9" s="28">
        <v>4</v>
      </c>
      <c r="B9" s="29" t="s">
        <v>91</v>
      </c>
      <c r="C9" s="30">
        <v>2615110508.57757</v>
      </c>
      <c r="D9" s="30">
        <v>0</v>
      </c>
      <c r="E9" s="30">
        <v>670682959.6128</v>
      </c>
      <c r="F9" s="31">
        <v>162015391.59720001</v>
      </c>
      <c r="G9" s="30">
        <v>3064779.1268000002</v>
      </c>
      <c r="H9" s="30">
        <v>98665747.419599995</v>
      </c>
      <c r="I9" s="31">
        <v>0</v>
      </c>
      <c r="J9" s="31">
        <f t="shared" si="0"/>
        <v>98665747.419599995</v>
      </c>
      <c r="K9" s="30">
        <v>2125882300.0048001</v>
      </c>
      <c r="L9" s="33">
        <f t="shared" si="1"/>
        <v>5675421686.3387699</v>
      </c>
    </row>
    <row r="10" spans="1:12">
      <c r="A10" s="28">
        <v>5</v>
      </c>
      <c r="B10" s="29" t="s">
        <v>92</v>
      </c>
      <c r="C10" s="30">
        <v>2968667924.99612</v>
      </c>
      <c r="D10" s="30">
        <v>0</v>
      </c>
      <c r="E10" s="30">
        <v>761357878.95550001</v>
      </c>
      <c r="F10" s="31">
        <v>123164935.4394</v>
      </c>
      <c r="G10" s="30">
        <v>3479130.7905000001</v>
      </c>
      <c r="H10" s="30">
        <v>112005148.04189999</v>
      </c>
      <c r="I10" s="31">
        <v>0</v>
      </c>
      <c r="J10" s="31">
        <f t="shared" si="0"/>
        <v>112005148.04189999</v>
      </c>
      <c r="K10" s="30">
        <v>2046784267.9342999</v>
      </c>
      <c r="L10" s="33">
        <f t="shared" si="1"/>
        <v>6015459286.1577206</v>
      </c>
    </row>
    <row r="11" spans="1:12">
      <c r="A11" s="28">
        <v>6</v>
      </c>
      <c r="B11" s="29" t="s">
        <v>93</v>
      </c>
      <c r="C11" s="30">
        <v>1208356508.61408</v>
      </c>
      <c r="D11" s="30">
        <v>0</v>
      </c>
      <c r="E11" s="30">
        <v>309900524.9709</v>
      </c>
      <c r="F11" s="31">
        <v>51259925.056000002</v>
      </c>
      <c r="G11" s="30">
        <v>1416133.5795</v>
      </c>
      <c r="H11" s="30">
        <v>45590195.014799997</v>
      </c>
      <c r="I11" s="31">
        <f>H11/2</f>
        <v>22795097.507399999</v>
      </c>
      <c r="J11" s="31">
        <f t="shared" si="0"/>
        <v>22795097.507399999</v>
      </c>
      <c r="K11" s="30">
        <v>919695392.80019999</v>
      </c>
      <c r="L11" s="33">
        <f t="shared" si="1"/>
        <v>2513423582.52808</v>
      </c>
    </row>
    <row r="12" spans="1:12">
      <c r="A12" s="28">
        <v>7</v>
      </c>
      <c r="B12" s="29" t="s">
        <v>94</v>
      </c>
      <c r="C12" s="30">
        <v>3230370159.3749499</v>
      </c>
      <c r="D12" s="30">
        <f>-139538498.52</f>
        <v>-139538498.52000001</v>
      </c>
      <c r="E12" s="30">
        <v>828475206.69920003</v>
      </c>
      <c r="F12" s="31">
        <v>130536551.39669999</v>
      </c>
      <c r="G12" s="30">
        <v>3785832.7610999998</v>
      </c>
      <c r="H12" s="30">
        <v>121878935.9647</v>
      </c>
      <c r="I12" s="31">
        <f>H12/2</f>
        <v>60939467.982349999</v>
      </c>
      <c r="J12" s="31">
        <f t="shared" si="0"/>
        <v>60939467.982349999</v>
      </c>
      <c r="K12" s="30">
        <v>2152082969.8025999</v>
      </c>
      <c r="L12" s="33">
        <f t="shared" si="1"/>
        <v>6266651689.4968996</v>
      </c>
    </row>
    <row r="13" spans="1:12">
      <c r="A13" s="28">
        <v>8</v>
      </c>
      <c r="B13" s="29" t="s">
        <v>95</v>
      </c>
      <c r="C13" s="30">
        <v>3507213928.3505802</v>
      </c>
      <c r="D13" s="30">
        <v>0</v>
      </c>
      <c r="E13" s="30">
        <v>899475800.25670004</v>
      </c>
      <c r="F13" s="31">
        <v>143679977.2475</v>
      </c>
      <c r="G13" s="30">
        <v>4110279.8541000001</v>
      </c>
      <c r="H13" s="30">
        <v>132324000.2543</v>
      </c>
      <c r="I13" s="31">
        <v>0</v>
      </c>
      <c r="J13" s="31">
        <f t="shared" si="0"/>
        <v>132324000.2543</v>
      </c>
      <c r="K13" s="30">
        <v>2528456339.0348001</v>
      </c>
      <c r="L13" s="33">
        <f t="shared" si="1"/>
        <v>7215260324.997982</v>
      </c>
    </row>
    <row r="14" spans="1:12" ht="37.5" customHeight="1">
      <c r="A14" s="28">
        <v>9</v>
      </c>
      <c r="B14" s="29" t="s">
        <v>96</v>
      </c>
      <c r="C14" s="30">
        <v>2260990356.72786</v>
      </c>
      <c r="D14" s="30">
        <f>-38551266.1798</f>
        <v>-38551266.179799996</v>
      </c>
      <c r="E14" s="30">
        <v>579863718.62020004</v>
      </c>
      <c r="F14" s="31">
        <v>101257458.7194</v>
      </c>
      <c r="G14" s="30">
        <v>2649767.9649</v>
      </c>
      <c r="H14" s="30">
        <v>85305115.2993</v>
      </c>
      <c r="I14" s="31">
        <f>H14/2</f>
        <v>42652557.64965</v>
      </c>
      <c r="J14" s="31">
        <f t="shared" si="0"/>
        <v>42652557.64965</v>
      </c>
      <c r="K14" s="30">
        <v>1609253828.4749999</v>
      </c>
      <c r="L14" s="33">
        <f t="shared" si="1"/>
        <v>4558116421.97721</v>
      </c>
    </row>
    <row r="15" spans="1:12">
      <c r="A15" s="28">
        <v>10</v>
      </c>
      <c r="B15" s="29" t="s">
        <v>97</v>
      </c>
      <c r="C15" s="30">
        <v>2897134866.4642701</v>
      </c>
      <c r="D15" s="30">
        <v>0</v>
      </c>
      <c r="E15" s="30">
        <v>743012190.21730006</v>
      </c>
      <c r="F15" s="31">
        <v>175458680.39219999</v>
      </c>
      <c r="G15" s="30">
        <v>3395297.6121</v>
      </c>
      <c r="H15" s="30">
        <v>109306270.62909999</v>
      </c>
      <c r="I15" s="31">
        <f>H15/2</f>
        <v>54653135.314549997</v>
      </c>
      <c r="J15" s="31">
        <f t="shared" si="0"/>
        <v>54653135.314549997</v>
      </c>
      <c r="K15" s="30">
        <v>2781975094.3818998</v>
      </c>
      <c r="L15" s="33">
        <f t="shared" si="1"/>
        <v>6655629264.3823204</v>
      </c>
    </row>
    <row r="16" spans="1:12">
      <c r="A16" s="28">
        <v>11</v>
      </c>
      <c r="B16" s="29" t="s">
        <v>98</v>
      </c>
      <c r="C16" s="30">
        <v>1672534951.03757</v>
      </c>
      <c r="D16" s="30">
        <f>-47988740.5059</f>
        <v>-47988740.505900003</v>
      </c>
      <c r="E16" s="30">
        <v>428945808.3466</v>
      </c>
      <c r="F16" s="31">
        <v>72661055.350700006</v>
      </c>
      <c r="G16" s="30">
        <v>1960127.5702</v>
      </c>
      <c r="H16" s="30">
        <v>63103226.6087</v>
      </c>
      <c r="I16" s="31">
        <v>0</v>
      </c>
      <c r="J16" s="31">
        <f t="shared" si="0"/>
        <v>63103226.6087</v>
      </c>
      <c r="K16" s="30">
        <v>1226169856.0353999</v>
      </c>
      <c r="L16" s="33">
        <f t="shared" si="1"/>
        <v>3417386284.4432697</v>
      </c>
    </row>
    <row r="17" spans="1:12">
      <c r="A17" s="28">
        <v>12</v>
      </c>
      <c r="B17" s="29" t="s">
        <v>99</v>
      </c>
      <c r="C17" s="30">
        <v>2216700302.3698101</v>
      </c>
      <c r="D17" s="30">
        <v>0</v>
      </c>
      <c r="E17" s="30">
        <v>568504892.81099999</v>
      </c>
      <c r="F17" s="31">
        <v>136692726.9513</v>
      </c>
      <c r="G17" s="30">
        <v>2597862.2297999999</v>
      </c>
      <c r="H17" s="30">
        <v>83634091.722100005</v>
      </c>
      <c r="I17" s="31">
        <f>H17/2</f>
        <v>41817045.861050002</v>
      </c>
      <c r="J17" s="31">
        <f t="shared" si="0"/>
        <v>41817045.861050002</v>
      </c>
      <c r="K17" s="30">
        <v>1829100239.0336001</v>
      </c>
      <c r="L17" s="33">
        <f t="shared" si="1"/>
        <v>4795413069.2565603</v>
      </c>
    </row>
    <row r="18" spans="1:12">
      <c r="A18" s="28">
        <v>13</v>
      </c>
      <c r="B18" s="29" t="s">
        <v>100</v>
      </c>
      <c r="C18" s="30">
        <v>1760140427.27583</v>
      </c>
      <c r="D18" s="30">
        <v>0</v>
      </c>
      <c r="E18" s="30">
        <v>451413501.35210001</v>
      </c>
      <c r="F18" s="31">
        <v>87056092.487800002</v>
      </c>
      <c r="G18" s="30">
        <v>2062796.8204999999</v>
      </c>
      <c r="H18" s="30">
        <v>66408501.763300002</v>
      </c>
      <c r="I18" s="31">
        <v>0</v>
      </c>
      <c r="J18" s="31">
        <f t="shared" si="0"/>
        <v>66408501.763300002</v>
      </c>
      <c r="K18" s="30">
        <v>1405773863.207</v>
      </c>
      <c r="L18" s="33">
        <f t="shared" si="1"/>
        <v>3772855182.9065304</v>
      </c>
    </row>
    <row r="19" spans="1:12">
      <c r="A19" s="28">
        <v>14</v>
      </c>
      <c r="B19" s="29" t="s">
        <v>101</v>
      </c>
      <c r="C19" s="30">
        <v>2252200462.8954401</v>
      </c>
      <c r="D19" s="30">
        <v>0</v>
      </c>
      <c r="E19" s="30">
        <v>577609423.05939996</v>
      </c>
      <c r="F19" s="31">
        <v>115354652.7782</v>
      </c>
      <c r="G19" s="30">
        <v>2639466.6477999999</v>
      </c>
      <c r="H19" s="30">
        <v>84973480.578299999</v>
      </c>
      <c r="I19" s="31">
        <v>0</v>
      </c>
      <c r="J19" s="31">
        <f t="shared" si="0"/>
        <v>84973480.578299999</v>
      </c>
      <c r="K19" s="30">
        <v>1654064787.9856</v>
      </c>
      <c r="L19" s="33">
        <f t="shared" si="1"/>
        <v>4686842273.9447403</v>
      </c>
    </row>
    <row r="20" spans="1:12">
      <c r="A20" s="28">
        <v>15</v>
      </c>
      <c r="B20" s="29" t="s">
        <v>102</v>
      </c>
      <c r="C20" s="30">
        <v>1543209330.17272</v>
      </c>
      <c r="D20" s="30">
        <f>-53983557.43</f>
        <v>-53983557.43</v>
      </c>
      <c r="E20" s="30">
        <v>395778380.09810001</v>
      </c>
      <c r="F20" s="31">
        <v>66659819.452500001</v>
      </c>
      <c r="G20" s="30">
        <v>1808564.3906</v>
      </c>
      <c r="H20" s="30">
        <v>58223888.2399</v>
      </c>
      <c r="I20" s="31">
        <v>0</v>
      </c>
      <c r="J20" s="31">
        <f t="shared" si="0"/>
        <v>58223888.2399</v>
      </c>
      <c r="K20" s="30">
        <v>1093810432.3843999</v>
      </c>
      <c r="L20" s="33">
        <f t="shared" si="1"/>
        <v>3105506857.3082199</v>
      </c>
    </row>
    <row r="21" spans="1:12">
      <c r="A21" s="28">
        <v>16</v>
      </c>
      <c r="B21" s="29" t="s">
        <v>103</v>
      </c>
      <c r="C21" s="30">
        <v>3018449618.0891299</v>
      </c>
      <c r="D21" s="30">
        <v>0</v>
      </c>
      <c r="E21" s="30">
        <v>774125115.04289997</v>
      </c>
      <c r="F21" s="31">
        <v>153290445.93239999</v>
      </c>
      <c r="G21" s="30">
        <v>3537472.4525000001</v>
      </c>
      <c r="H21" s="30">
        <v>113883366.168</v>
      </c>
      <c r="I21" s="31">
        <f>H21/2</f>
        <v>56941683.083999999</v>
      </c>
      <c r="J21" s="31">
        <f t="shared" si="0"/>
        <v>56941683.083999999</v>
      </c>
      <c r="K21" s="30">
        <v>2311308857.5801001</v>
      </c>
      <c r="L21" s="33">
        <f t="shared" si="1"/>
        <v>6317653192.1810303</v>
      </c>
    </row>
    <row r="22" spans="1:12">
      <c r="A22" s="28">
        <v>17</v>
      </c>
      <c r="B22" s="29" t="s">
        <v>104</v>
      </c>
      <c r="C22" s="30">
        <v>3171165520.4446602</v>
      </c>
      <c r="D22" s="30">
        <v>0</v>
      </c>
      <c r="E22" s="30">
        <v>813291319.69700003</v>
      </c>
      <c r="F22" s="31">
        <v>139558560.83970001</v>
      </c>
      <c r="G22" s="30">
        <v>3716447.8763000001</v>
      </c>
      <c r="H22" s="30">
        <v>119645198.64</v>
      </c>
      <c r="I22" s="31">
        <v>0</v>
      </c>
      <c r="J22" s="31">
        <f t="shared" si="0"/>
        <v>119645198.64</v>
      </c>
      <c r="K22" s="30">
        <v>2544293032.4738002</v>
      </c>
      <c r="L22" s="33">
        <f t="shared" si="1"/>
        <v>6791670079.9714603</v>
      </c>
    </row>
    <row r="23" spans="1:12">
      <c r="A23" s="28">
        <v>18</v>
      </c>
      <c r="B23" s="29" t="s">
        <v>105</v>
      </c>
      <c r="C23" s="30">
        <v>3566275905.5201001</v>
      </c>
      <c r="D23" s="30">
        <v>0</v>
      </c>
      <c r="E23" s="30">
        <v>914623099.58440006</v>
      </c>
      <c r="F23" s="31">
        <v>168046243.44859999</v>
      </c>
      <c r="G23" s="30">
        <v>4179497.5469</v>
      </c>
      <c r="H23" s="30">
        <v>134552355.07960001</v>
      </c>
      <c r="I23" s="31">
        <v>0</v>
      </c>
      <c r="J23" s="31">
        <f t="shared" si="0"/>
        <v>134552355.07960001</v>
      </c>
      <c r="K23" s="30">
        <v>2570421505.1482</v>
      </c>
      <c r="L23" s="33">
        <f t="shared" si="1"/>
        <v>7358098606.3277998</v>
      </c>
    </row>
    <row r="24" spans="1:12">
      <c r="A24" s="28">
        <v>19</v>
      </c>
      <c r="B24" s="29" t="s">
        <v>106</v>
      </c>
      <c r="C24" s="30">
        <v>5677816891.8638802</v>
      </c>
      <c r="D24" s="30">
        <f>-512664445.0397</f>
        <v>-512664445.03969997</v>
      </c>
      <c r="E24" s="30">
        <v>1456158362.9777</v>
      </c>
      <c r="F24" s="31">
        <v>282765660.72970003</v>
      </c>
      <c r="G24" s="30">
        <v>6654118.3015999999</v>
      </c>
      <c r="H24" s="30">
        <v>214218881.19389999</v>
      </c>
      <c r="I24" s="31">
        <v>0</v>
      </c>
      <c r="J24" s="31">
        <f t="shared" si="0"/>
        <v>214218881.19389999</v>
      </c>
      <c r="K24" s="30">
        <v>4574859489.3048</v>
      </c>
      <c r="L24" s="33">
        <f t="shared" si="1"/>
        <v>11699808959.331882</v>
      </c>
    </row>
    <row r="25" spans="1:12">
      <c r="A25" s="28">
        <v>20</v>
      </c>
      <c r="B25" s="29" t="s">
        <v>107</v>
      </c>
      <c r="C25" s="30">
        <v>4322618644.3479605</v>
      </c>
      <c r="D25" s="30">
        <v>0</v>
      </c>
      <c r="E25" s="30">
        <v>1108598147.6349001</v>
      </c>
      <c r="F25" s="31">
        <v>184284393.42109999</v>
      </c>
      <c r="G25" s="30">
        <v>5065893.5256000003</v>
      </c>
      <c r="H25" s="30">
        <v>163088480.5654</v>
      </c>
      <c r="I25" s="31">
        <v>0</v>
      </c>
      <c r="J25" s="31">
        <f t="shared" si="0"/>
        <v>163088480.5654</v>
      </c>
      <c r="K25" s="30">
        <v>3076681354.6257</v>
      </c>
      <c r="L25" s="33">
        <f t="shared" si="1"/>
        <v>8860336914.1206608</v>
      </c>
    </row>
    <row r="26" spans="1:12">
      <c r="A26" s="28">
        <v>21</v>
      </c>
      <c r="B26" s="29" t="s">
        <v>108</v>
      </c>
      <c r="C26" s="30">
        <v>2728036350.7337899</v>
      </c>
      <c r="D26" s="30">
        <v>0</v>
      </c>
      <c r="E26" s="30">
        <v>699644427.125</v>
      </c>
      <c r="F26" s="31">
        <v>109105374.4849</v>
      </c>
      <c r="G26" s="30">
        <v>3197122.5832000002</v>
      </c>
      <c r="H26" s="30">
        <v>102926337.0131</v>
      </c>
      <c r="I26" s="31">
        <f>H26/2</f>
        <v>51463168.506549999</v>
      </c>
      <c r="J26" s="31">
        <f t="shared" si="0"/>
        <v>51463168.506549999</v>
      </c>
      <c r="K26" s="30">
        <v>1840330905.066</v>
      </c>
      <c r="L26" s="33">
        <f t="shared" si="1"/>
        <v>5431777348.4994392</v>
      </c>
    </row>
    <row r="27" spans="1:12">
      <c r="A27" s="28">
        <v>22</v>
      </c>
      <c r="B27" s="29" t="s">
        <v>109</v>
      </c>
      <c r="C27" s="30">
        <v>2819625393.09447</v>
      </c>
      <c r="D27" s="30">
        <f>-187142998.7701</f>
        <v>-187142998.7701</v>
      </c>
      <c r="E27" s="30">
        <v>723133763.34860003</v>
      </c>
      <c r="F27" s="31">
        <v>114934083.84029999</v>
      </c>
      <c r="G27" s="30">
        <v>3304460.3742999998</v>
      </c>
      <c r="H27" s="30">
        <v>106381908.50470001</v>
      </c>
      <c r="I27" s="31">
        <f>H27/2</f>
        <v>53190954.252350003</v>
      </c>
      <c r="J27" s="31">
        <f t="shared" si="0"/>
        <v>53190954.252350003</v>
      </c>
      <c r="K27" s="30">
        <v>1899364162.3766999</v>
      </c>
      <c r="L27" s="33">
        <f t="shared" si="1"/>
        <v>5426409818.5166197</v>
      </c>
    </row>
    <row r="28" spans="1:12">
      <c r="A28" s="28">
        <v>23</v>
      </c>
      <c r="B28" s="29" t="s">
        <v>110</v>
      </c>
      <c r="C28" s="30">
        <v>1995180307.0509701</v>
      </c>
      <c r="D28" s="30">
        <v>0</v>
      </c>
      <c r="E28" s="30">
        <v>511692882.1577</v>
      </c>
      <c r="F28" s="31">
        <v>93657010.307500005</v>
      </c>
      <c r="G28" s="30">
        <v>2338251.8404000001</v>
      </c>
      <c r="H28" s="30">
        <v>75276343.231199995</v>
      </c>
      <c r="I28" s="31">
        <f>H28/2</f>
        <v>37638171.615599997</v>
      </c>
      <c r="J28" s="31">
        <f t="shared" si="0"/>
        <v>37638171.615599997</v>
      </c>
      <c r="K28" s="30">
        <v>1412780874.9021001</v>
      </c>
      <c r="L28" s="33">
        <f t="shared" si="1"/>
        <v>4053287497.8742704</v>
      </c>
    </row>
    <row r="29" spans="1:12">
      <c r="A29" s="28">
        <v>24</v>
      </c>
      <c r="B29" s="29" t="s">
        <v>111</v>
      </c>
      <c r="C29" s="30">
        <v>3398782047.6663098</v>
      </c>
      <c r="D29" s="30">
        <v>0</v>
      </c>
      <c r="E29" s="30">
        <v>871666874.2414</v>
      </c>
      <c r="F29" s="31">
        <v>449429328.13770002</v>
      </c>
      <c r="G29" s="30">
        <v>3983203.0967000001</v>
      </c>
      <c r="H29" s="30">
        <v>128232963.7502</v>
      </c>
      <c r="I29" s="31">
        <v>0</v>
      </c>
      <c r="J29" s="31">
        <f t="shared" si="0"/>
        <v>128232963.7502</v>
      </c>
      <c r="K29" s="30">
        <v>11138048808.5002</v>
      </c>
      <c r="L29" s="33">
        <f t="shared" si="1"/>
        <v>15990143225.392509</v>
      </c>
    </row>
    <row r="30" spans="1:12">
      <c r="A30" s="28">
        <v>25</v>
      </c>
      <c r="B30" s="29" t="s">
        <v>112</v>
      </c>
      <c r="C30" s="30">
        <v>1780044711.94136</v>
      </c>
      <c r="D30" s="30">
        <f>-39238127.2401</f>
        <v>-39238127.240099996</v>
      </c>
      <c r="E30" s="30">
        <v>456518243.3908</v>
      </c>
      <c r="F30" s="31">
        <v>73326598.202099994</v>
      </c>
      <c r="G30" s="30">
        <v>2086123.6495999999</v>
      </c>
      <c r="H30" s="30">
        <v>67159472.369299993</v>
      </c>
      <c r="I30" s="31">
        <v>0</v>
      </c>
      <c r="J30" s="31">
        <f t="shared" si="0"/>
        <v>67159472.369299993</v>
      </c>
      <c r="K30" s="30">
        <v>1126474702.8274</v>
      </c>
      <c r="L30" s="33">
        <f t="shared" si="1"/>
        <v>3466371725.14046</v>
      </c>
    </row>
    <row r="31" spans="1:12">
      <c r="A31" s="28">
        <v>26</v>
      </c>
      <c r="B31" s="29" t="s">
        <v>113</v>
      </c>
      <c r="C31" s="30">
        <v>3294725454.2565999</v>
      </c>
      <c r="D31" s="30">
        <v>0</v>
      </c>
      <c r="E31" s="30">
        <v>844980054.00709999</v>
      </c>
      <c r="F31" s="31">
        <v>137677671.0808</v>
      </c>
      <c r="G31" s="30">
        <v>3861253.9574000002</v>
      </c>
      <c r="H31" s="30">
        <v>124307002.8668</v>
      </c>
      <c r="I31" s="31">
        <f>H31/2</f>
        <v>62153501.433399998</v>
      </c>
      <c r="J31" s="31">
        <f t="shared" si="0"/>
        <v>62153501.433399998</v>
      </c>
      <c r="K31" s="30">
        <v>2220952635.3232002</v>
      </c>
      <c r="L31" s="33">
        <f t="shared" si="1"/>
        <v>6564350570.0585003</v>
      </c>
    </row>
    <row r="32" spans="1:12">
      <c r="A32" s="28">
        <v>27</v>
      </c>
      <c r="B32" s="29" t="s">
        <v>114</v>
      </c>
      <c r="C32" s="30">
        <v>2350445226.5392199</v>
      </c>
      <c r="D32" s="30">
        <f>-115776950.3999</f>
        <v>-115776950.3999</v>
      </c>
      <c r="E32" s="30">
        <v>602805715.38859999</v>
      </c>
      <c r="F32" s="31">
        <v>145282132.382</v>
      </c>
      <c r="G32" s="30">
        <v>2754604.6126000001</v>
      </c>
      <c r="H32" s="30">
        <v>88680166.3961</v>
      </c>
      <c r="I32" s="31">
        <v>0</v>
      </c>
      <c r="J32" s="31">
        <f t="shared" si="0"/>
        <v>88680166.3961</v>
      </c>
      <c r="K32" s="30">
        <v>1958959817.9828</v>
      </c>
      <c r="L32" s="33">
        <f t="shared" si="1"/>
        <v>5033150712.9014196</v>
      </c>
    </row>
    <row r="33" spans="1:12">
      <c r="A33" s="28">
        <v>28</v>
      </c>
      <c r="B33" s="29" t="s">
        <v>115</v>
      </c>
      <c r="C33" s="30">
        <v>2244823867.4366002</v>
      </c>
      <c r="D33" s="30">
        <f>-47177126.8201</f>
        <v>-47177126.820100002</v>
      </c>
      <c r="E33" s="30">
        <v>575717588.33270001</v>
      </c>
      <c r="F33" s="31">
        <v>113591579.62630001</v>
      </c>
      <c r="G33" s="30">
        <v>2630821.6457000002</v>
      </c>
      <c r="H33" s="30">
        <v>84695168.322699994</v>
      </c>
      <c r="I33" s="31">
        <f>H33/2</f>
        <v>42347584.161349997</v>
      </c>
      <c r="J33" s="31">
        <f t="shared" si="0"/>
        <v>42347584.161349997</v>
      </c>
      <c r="K33" s="30">
        <v>1761418367.9268999</v>
      </c>
      <c r="L33" s="33">
        <f t="shared" si="1"/>
        <v>4693352682.3094501</v>
      </c>
    </row>
    <row r="34" spans="1:12">
      <c r="A34" s="28">
        <v>29</v>
      </c>
      <c r="B34" s="29" t="s">
        <v>116</v>
      </c>
      <c r="C34" s="30">
        <v>3040670684.81282</v>
      </c>
      <c r="D34" s="30">
        <f>-82028645.0999</f>
        <v>-82028645.099900007</v>
      </c>
      <c r="E34" s="30">
        <v>779824029.38999999</v>
      </c>
      <c r="F34" s="31">
        <v>153141940.10910001</v>
      </c>
      <c r="G34" s="30">
        <v>3563514.4350000001</v>
      </c>
      <c r="H34" s="30">
        <v>114721746.85870001</v>
      </c>
      <c r="I34" s="31">
        <v>0</v>
      </c>
      <c r="J34" s="31">
        <f t="shared" si="0"/>
        <v>114721746.85870001</v>
      </c>
      <c r="K34" s="30">
        <v>2404991919.4417</v>
      </c>
      <c r="L34" s="33">
        <f t="shared" si="1"/>
        <v>6414885189.9474201</v>
      </c>
    </row>
    <row r="35" spans="1:12">
      <c r="A35" s="28">
        <v>30</v>
      </c>
      <c r="B35" s="29" t="s">
        <v>117</v>
      </c>
      <c r="C35" s="30">
        <v>3835568822.5899</v>
      </c>
      <c r="D35" s="30">
        <f>-83688581.46</f>
        <v>-83688581.459999993</v>
      </c>
      <c r="E35" s="30">
        <v>983687167.82589996</v>
      </c>
      <c r="F35" s="31">
        <v>213161822.28439999</v>
      </c>
      <c r="G35" s="30">
        <v>4495095.4188000001</v>
      </c>
      <c r="H35" s="30">
        <v>144712532.5747</v>
      </c>
      <c r="I35" s="31">
        <v>0</v>
      </c>
      <c r="J35" s="31">
        <f t="shared" si="0"/>
        <v>144712532.5747</v>
      </c>
      <c r="K35" s="30">
        <v>3912720021.9191999</v>
      </c>
      <c r="L35" s="33">
        <f t="shared" si="1"/>
        <v>9010656881.1529007</v>
      </c>
    </row>
    <row r="36" spans="1:12">
      <c r="A36" s="28">
        <v>31</v>
      </c>
      <c r="B36" s="29" t="s">
        <v>118</v>
      </c>
      <c r="C36" s="30">
        <v>2404387739.43786</v>
      </c>
      <c r="D36" s="30">
        <v>0</v>
      </c>
      <c r="E36" s="30">
        <v>616640053.96899998</v>
      </c>
      <c r="F36" s="31">
        <v>104929495.6945</v>
      </c>
      <c r="G36" s="30">
        <v>2817822.548</v>
      </c>
      <c r="H36" s="30">
        <v>90715368.478400007</v>
      </c>
      <c r="I36" s="31">
        <f>H36/2</f>
        <v>45357684.239200003</v>
      </c>
      <c r="J36" s="31">
        <f t="shared" si="0"/>
        <v>45357684.239200003</v>
      </c>
      <c r="K36" s="30">
        <v>1674570219.6744001</v>
      </c>
      <c r="L36" s="33">
        <f t="shared" si="1"/>
        <v>4848703015.5629597</v>
      </c>
    </row>
    <row r="37" spans="1:12">
      <c r="A37" s="28">
        <v>32</v>
      </c>
      <c r="B37" s="29" t="s">
        <v>119</v>
      </c>
      <c r="C37" s="30">
        <v>2980371894.8348498</v>
      </c>
      <c r="D37" s="30">
        <v>0</v>
      </c>
      <c r="E37" s="30">
        <v>764359531.50670004</v>
      </c>
      <c r="F37" s="31">
        <v>175272294.91659999</v>
      </c>
      <c r="G37" s="30">
        <v>3492847.2596</v>
      </c>
      <c r="H37" s="30">
        <v>112446728.20829999</v>
      </c>
      <c r="I37" s="31">
        <f>H37/2</f>
        <v>56223364.104149997</v>
      </c>
      <c r="J37" s="31">
        <f t="shared" si="0"/>
        <v>56223364.104149997</v>
      </c>
      <c r="K37" s="30">
        <v>5165227170.7291002</v>
      </c>
      <c r="L37" s="33">
        <f t="shared" si="1"/>
        <v>9144947103.3509998</v>
      </c>
    </row>
    <row r="38" spans="1:12">
      <c r="A38" s="28">
        <v>33</v>
      </c>
      <c r="B38" s="29" t="s">
        <v>120</v>
      </c>
      <c r="C38" s="30">
        <v>3001695787.9436898</v>
      </c>
      <c r="D38" s="30">
        <f>-35989038.1703</f>
        <v>-35989038.170299999</v>
      </c>
      <c r="E38" s="30">
        <v>769828352.68840003</v>
      </c>
      <c r="F38" s="31">
        <v>122691116.90629999</v>
      </c>
      <c r="G38" s="30">
        <v>3517837.7993999999</v>
      </c>
      <c r="H38" s="30">
        <v>113251259.3529</v>
      </c>
      <c r="I38" s="31">
        <v>0</v>
      </c>
      <c r="J38" s="31">
        <f t="shared" si="0"/>
        <v>113251259.3529</v>
      </c>
      <c r="K38" s="30">
        <v>2045267305.8301001</v>
      </c>
      <c r="L38" s="33">
        <f t="shared" si="1"/>
        <v>6020262622.3504906</v>
      </c>
    </row>
    <row r="39" spans="1:12">
      <c r="A39" s="28">
        <v>34</v>
      </c>
      <c r="B39" s="29" t="s">
        <v>121</v>
      </c>
      <c r="C39" s="30">
        <v>2249781035.42136</v>
      </c>
      <c r="D39" s="30">
        <v>0</v>
      </c>
      <c r="E39" s="30">
        <v>576988925.84790003</v>
      </c>
      <c r="F39" s="31">
        <v>82879111.449100003</v>
      </c>
      <c r="G39" s="30">
        <v>2636631.1995000001</v>
      </c>
      <c r="H39" s="30">
        <v>84882197.774100006</v>
      </c>
      <c r="I39" s="31">
        <v>0</v>
      </c>
      <c r="J39" s="31">
        <f t="shared" si="0"/>
        <v>84882197.774100006</v>
      </c>
      <c r="K39" s="30">
        <v>1384375315.9033999</v>
      </c>
      <c r="L39" s="33">
        <f t="shared" si="1"/>
        <v>4381543217.5953598</v>
      </c>
    </row>
    <row r="40" spans="1:12">
      <c r="A40" s="28">
        <v>35</v>
      </c>
      <c r="B40" s="29" t="s">
        <v>122</v>
      </c>
      <c r="C40" s="30">
        <v>2261957666.1923299</v>
      </c>
      <c r="D40" s="30">
        <v>0</v>
      </c>
      <c r="E40" s="30">
        <v>580111799.13999999</v>
      </c>
      <c r="F40" s="31">
        <v>86278368.702299997</v>
      </c>
      <c r="G40" s="30">
        <v>2650901.6036</v>
      </c>
      <c r="H40" s="30">
        <v>85341611.008399993</v>
      </c>
      <c r="I40" s="31">
        <v>0</v>
      </c>
      <c r="J40" s="31">
        <f t="shared" si="0"/>
        <v>85341611.008399993</v>
      </c>
      <c r="K40" s="30">
        <v>1467346164.888</v>
      </c>
      <c r="L40" s="33">
        <f t="shared" si="1"/>
        <v>4483686511.5346298</v>
      </c>
    </row>
    <row r="41" spans="1:12">
      <c r="A41" s="28">
        <v>36</v>
      </c>
      <c r="B41" s="29" t="s">
        <v>123</v>
      </c>
      <c r="C41" s="30">
        <v>2043829959.0599999</v>
      </c>
      <c r="D41" s="30">
        <v>0</v>
      </c>
      <c r="E41" s="30">
        <v>524169789.91600001</v>
      </c>
      <c r="F41" s="31">
        <v>85417212.928000003</v>
      </c>
      <c r="G41" s="30">
        <v>2395266.8065999998</v>
      </c>
      <c r="H41" s="30">
        <v>77111850.473700002</v>
      </c>
      <c r="I41" s="31">
        <v>0</v>
      </c>
      <c r="J41" s="31">
        <f t="shared" si="0"/>
        <v>77111850.473700002</v>
      </c>
      <c r="K41" s="30">
        <v>1470970863.7921</v>
      </c>
      <c r="L41" s="33">
        <f t="shared" si="1"/>
        <v>4203894942.9763999</v>
      </c>
    </row>
    <row r="42" spans="1:12">
      <c r="A42" s="28">
        <v>37</v>
      </c>
      <c r="B42" s="29" t="s">
        <v>918</v>
      </c>
      <c r="C42" s="30">
        <v>902696910.65184498</v>
      </c>
      <c r="D42" s="30">
        <v>0</v>
      </c>
      <c r="E42" s="30">
        <v>231509694.785</v>
      </c>
      <c r="F42" s="31">
        <v>96570188.748799995</v>
      </c>
      <c r="G42" s="30">
        <v>1057915.7708999999</v>
      </c>
      <c r="H42" s="30">
        <v>34057935.636</v>
      </c>
      <c r="I42" s="31">
        <v>0</v>
      </c>
      <c r="J42" s="31">
        <f t="shared" si="0"/>
        <v>34057935.636</v>
      </c>
      <c r="K42" s="30">
        <v>2693913360.4122</v>
      </c>
      <c r="L42" s="33">
        <f t="shared" si="1"/>
        <v>3959806006.004745</v>
      </c>
    </row>
    <row r="43" spans="1:12">
      <c r="A43" s="13"/>
      <c r="B43" s="13"/>
      <c r="C43" s="32">
        <f>SUM(C6:C42)</f>
        <v>99349194245.276917</v>
      </c>
      <c r="D43" s="32">
        <f t="shared" ref="D43:E43" si="2">SUM(D6:D42)</f>
        <v>-1412934642.3255</v>
      </c>
      <c r="E43" s="32">
        <f t="shared" si="2"/>
        <v>25479539550.254101</v>
      </c>
      <c r="F43" s="32">
        <f t="shared" ref="F43:I43" si="3">SUM(F6:F42)</f>
        <v>5029663509.0451994</v>
      </c>
      <c r="G43" s="32">
        <f t="shared" si="3"/>
        <v>116432302.10969998</v>
      </c>
      <c r="H43" s="32">
        <f t="shared" si="3"/>
        <v>3748354982.9276004</v>
      </c>
      <c r="I43" s="32">
        <f t="shared" si="3"/>
        <v>732429462.55349994</v>
      </c>
      <c r="J43" s="32">
        <f t="shared" ref="J43:L43" si="4">SUM(J6:J42)</f>
        <v>3015925520.3740997</v>
      </c>
      <c r="K43" s="32">
        <f t="shared" si="4"/>
        <v>88062645858.858505</v>
      </c>
      <c r="L43" s="32">
        <f t="shared" si="4"/>
        <v>219640466343.59302</v>
      </c>
    </row>
    <row r="45" spans="1:12">
      <c r="L45" s="34"/>
    </row>
    <row r="46" spans="1:12">
      <c r="L46" s="34"/>
    </row>
  </sheetData>
  <mergeCells count="3">
    <mergeCell ref="A1:L1"/>
    <mergeCell ref="A2:L2"/>
    <mergeCell ref="A3:L3"/>
  </mergeCells>
  <pageMargins left="0.118110236220472" right="0.118110236220472" top="0.55118110236220497" bottom="0.15748031496063" header="0.31496062992126" footer="0.31496062992126"/>
  <pageSetup paperSize="9" scale="5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workbookViewId="0">
      <selection activeCell="D4" sqref="D4"/>
    </sheetView>
  </sheetViews>
  <sheetFormatPr defaultColWidth="8.88671875" defaultRowHeight="18"/>
  <cols>
    <col min="1" max="1" width="8.88671875" style="15"/>
    <col min="2" max="2" width="26.109375" style="15" customWidth="1"/>
    <col min="3" max="4" width="23.44140625" style="15" customWidth="1"/>
    <col min="5" max="5" width="22.6640625" style="15" customWidth="1"/>
    <col min="6" max="6" width="23.109375" style="15" customWidth="1"/>
    <col min="7" max="16384" width="8.88671875" style="15"/>
  </cols>
  <sheetData>
    <row r="1" spans="1:6">
      <c r="A1" s="162" t="s">
        <v>126</v>
      </c>
      <c r="B1" s="162"/>
      <c r="C1" s="162"/>
      <c r="D1" s="162"/>
      <c r="E1" s="162"/>
      <c r="F1" s="162"/>
    </row>
    <row r="2" spans="1:6">
      <c r="A2" s="162" t="s">
        <v>65</v>
      </c>
      <c r="B2" s="162"/>
      <c r="C2" s="162"/>
      <c r="D2" s="162"/>
      <c r="E2" s="162"/>
      <c r="F2" s="162"/>
    </row>
    <row r="3" spans="1:6" ht="54.75" customHeight="1">
      <c r="A3" s="163" t="s">
        <v>941</v>
      </c>
      <c r="B3" s="163"/>
      <c r="C3" s="163"/>
      <c r="D3" s="163"/>
      <c r="E3" s="163"/>
      <c r="F3" s="163"/>
    </row>
    <row r="4" spans="1:6" ht="54.75" customHeight="1">
      <c r="A4" s="16" t="s">
        <v>942</v>
      </c>
      <c r="B4" s="16" t="s">
        <v>128</v>
      </c>
      <c r="C4" s="17" t="s">
        <v>50</v>
      </c>
      <c r="D4" s="3" t="s">
        <v>24</v>
      </c>
      <c r="E4" s="18" t="s">
        <v>936</v>
      </c>
      <c r="F4" s="16" t="s">
        <v>28</v>
      </c>
    </row>
    <row r="5" spans="1:6">
      <c r="A5" s="19"/>
      <c r="B5" s="19"/>
      <c r="C5" s="118" t="s">
        <v>29</v>
      </c>
      <c r="D5" s="118" t="s">
        <v>29</v>
      </c>
      <c r="E5" s="118" t="s">
        <v>29</v>
      </c>
      <c r="F5" s="118" t="s">
        <v>29</v>
      </c>
    </row>
    <row r="6" spans="1:6">
      <c r="A6" s="20">
        <v>1</v>
      </c>
      <c r="B6" s="21" t="s">
        <v>88</v>
      </c>
      <c r="C6" s="22">
        <v>88317466.594799995</v>
      </c>
      <c r="D6" s="22">
        <v>22650293.242699999</v>
      </c>
      <c r="E6" s="22">
        <v>103503.66740000001</v>
      </c>
      <c r="F6" s="10">
        <f>SUM(C6:E6)</f>
        <v>111071263.50489999</v>
      </c>
    </row>
    <row r="7" spans="1:6">
      <c r="A7" s="20">
        <v>2</v>
      </c>
      <c r="B7" s="21" t="s">
        <v>89</v>
      </c>
      <c r="C7" s="22">
        <v>93954596.821500003</v>
      </c>
      <c r="D7" s="22">
        <v>24096016.9212</v>
      </c>
      <c r="E7" s="22">
        <v>110110.10279999999</v>
      </c>
      <c r="F7" s="10">
        <f t="shared" ref="F7:F41" si="0">SUM(C7:E7)</f>
        <v>118160723.84550001</v>
      </c>
    </row>
    <row r="8" spans="1:6">
      <c r="A8" s="20">
        <v>3</v>
      </c>
      <c r="B8" s="21" t="s">
        <v>90</v>
      </c>
      <c r="C8" s="22">
        <v>94827709.505999997</v>
      </c>
      <c r="D8" s="22">
        <v>24319939.312800001</v>
      </c>
      <c r="E8" s="22">
        <v>111133.34729999999</v>
      </c>
      <c r="F8" s="10">
        <f t="shared" si="0"/>
        <v>119258782.1661</v>
      </c>
    </row>
    <row r="9" spans="1:6">
      <c r="A9" s="20">
        <v>4</v>
      </c>
      <c r="B9" s="21" t="s">
        <v>91</v>
      </c>
      <c r="C9" s="22">
        <v>93778583.945600003</v>
      </c>
      <c r="D9" s="22">
        <v>24050875.870299999</v>
      </c>
      <c r="E9" s="22">
        <v>109903.8247</v>
      </c>
      <c r="F9" s="10">
        <f t="shared" si="0"/>
        <v>117939363.6406</v>
      </c>
    </row>
    <row r="10" spans="1:6">
      <c r="A10" s="20">
        <v>5</v>
      </c>
      <c r="B10" s="21" t="s">
        <v>92</v>
      </c>
      <c r="C10" s="22">
        <v>112818778.4376</v>
      </c>
      <c r="D10" s="22">
        <v>28934009.470800001</v>
      </c>
      <c r="E10" s="22">
        <v>132217.98329999999</v>
      </c>
      <c r="F10" s="10">
        <f t="shared" si="0"/>
        <v>141885005.8917</v>
      </c>
    </row>
    <row r="11" spans="1:6">
      <c r="A11" s="20">
        <v>6</v>
      </c>
      <c r="B11" s="21" t="s">
        <v>93</v>
      </c>
      <c r="C11" s="22">
        <v>83453829.309100002</v>
      </c>
      <c r="D11" s="22">
        <v>21402943.029899999</v>
      </c>
      <c r="E11" s="22">
        <v>97803.726999999999</v>
      </c>
      <c r="F11" s="10">
        <f t="shared" si="0"/>
        <v>104954576.066</v>
      </c>
    </row>
    <row r="12" spans="1:6" ht="30" customHeight="1">
      <c r="A12" s="20">
        <v>7</v>
      </c>
      <c r="B12" s="21" t="s">
        <v>94</v>
      </c>
      <c r="C12" s="22">
        <v>105774897.8461</v>
      </c>
      <c r="D12" s="22">
        <v>27127504.289999999</v>
      </c>
      <c r="E12" s="22">
        <v>123962.9063</v>
      </c>
      <c r="F12" s="10">
        <f t="shared" si="0"/>
        <v>133026365.04239999</v>
      </c>
    </row>
    <row r="13" spans="1:6">
      <c r="A13" s="20">
        <v>8</v>
      </c>
      <c r="B13" s="21" t="s">
        <v>95</v>
      </c>
      <c r="C13" s="22">
        <v>117183427.7881</v>
      </c>
      <c r="D13" s="22">
        <v>30053387.001699999</v>
      </c>
      <c r="E13" s="22">
        <v>137333.1347</v>
      </c>
      <c r="F13" s="10">
        <f t="shared" si="0"/>
        <v>147374147.92449999</v>
      </c>
    </row>
    <row r="14" spans="1:6">
      <c r="A14" s="20">
        <v>9</v>
      </c>
      <c r="B14" s="21" t="s">
        <v>96</v>
      </c>
      <c r="C14" s="22">
        <v>94843881.553200006</v>
      </c>
      <c r="D14" s="22">
        <v>24324086.868500002</v>
      </c>
      <c r="E14" s="22">
        <v>111152.30039999999</v>
      </c>
      <c r="F14" s="10">
        <f t="shared" si="0"/>
        <v>119279120.7221</v>
      </c>
    </row>
    <row r="15" spans="1:6">
      <c r="A15" s="20">
        <v>10</v>
      </c>
      <c r="B15" s="21" t="s">
        <v>97</v>
      </c>
      <c r="C15" s="22">
        <v>95765856.026099995</v>
      </c>
      <c r="D15" s="22">
        <v>24560540.573199999</v>
      </c>
      <c r="E15" s="22">
        <v>112232.8083</v>
      </c>
      <c r="F15" s="10">
        <f t="shared" si="0"/>
        <v>120438629.4076</v>
      </c>
    </row>
    <row r="16" spans="1:6">
      <c r="A16" s="20">
        <v>11</v>
      </c>
      <c r="B16" s="21" t="s">
        <v>98</v>
      </c>
      <c r="C16" s="22">
        <v>84380423.845599994</v>
      </c>
      <c r="D16" s="22">
        <v>21640581.616900001</v>
      </c>
      <c r="E16" s="22">
        <v>98889.6495</v>
      </c>
      <c r="F16" s="10">
        <f t="shared" si="0"/>
        <v>106119895.11199999</v>
      </c>
    </row>
    <row r="17" spans="1:6">
      <c r="A17" s="20">
        <v>12</v>
      </c>
      <c r="B17" s="21" t="s">
        <v>99</v>
      </c>
      <c r="C17" s="22">
        <v>88191066.519500002</v>
      </c>
      <c r="D17" s="22">
        <v>22617876.113000002</v>
      </c>
      <c r="E17" s="22">
        <v>103355.5328</v>
      </c>
      <c r="F17" s="10">
        <f t="shared" si="0"/>
        <v>110912298.16530001</v>
      </c>
    </row>
    <row r="18" spans="1:6">
      <c r="A18" s="20">
        <v>13</v>
      </c>
      <c r="B18" s="21" t="s">
        <v>100</v>
      </c>
      <c r="C18" s="22">
        <v>84332808.464200005</v>
      </c>
      <c r="D18" s="22">
        <v>21628369.9628</v>
      </c>
      <c r="E18" s="22">
        <v>98833.846799999999</v>
      </c>
      <c r="F18" s="10">
        <f t="shared" si="0"/>
        <v>106060012.2738</v>
      </c>
    </row>
    <row r="19" spans="1:6">
      <c r="A19" s="20">
        <v>14</v>
      </c>
      <c r="B19" s="21" t="s">
        <v>101</v>
      </c>
      <c r="C19" s="22">
        <v>94852067.220599994</v>
      </c>
      <c r="D19" s="22">
        <v>24326186.201400001</v>
      </c>
      <c r="E19" s="22">
        <v>111161.89350000001</v>
      </c>
      <c r="F19" s="10">
        <f t="shared" si="0"/>
        <v>119289415.31549999</v>
      </c>
    </row>
    <row r="20" spans="1:6">
      <c r="A20" s="20">
        <v>15</v>
      </c>
      <c r="B20" s="21" t="s">
        <v>102</v>
      </c>
      <c r="C20" s="22">
        <v>88839378.163699999</v>
      </c>
      <c r="D20" s="22">
        <v>22784145.022399999</v>
      </c>
      <c r="E20" s="22">
        <v>104115.3216</v>
      </c>
      <c r="F20" s="10">
        <f t="shared" si="0"/>
        <v>111727638.50770001</v>
      </c>
    </row>
    <row r="21" spans="1:6">
      <c r="A21" s="20">
        <v>16</v>
      </c>
      <c r="B21" s="21" t="s">
        <v>103</v>
      </c>
      <c r="C21" s="22">
        <v>98063072.529599994</v>
      </c>
      <c r="D21" s="22">
        <v>25149695.011799999</v>
      </c>
      <c r="E21" s="22">
        <v>114925.03170000001</v>
      </c>
      <c r="F21" s="10">
        <f t="shared" si="0"/>
        <v>123327692.57309999</v>
      </c>
    </row>
    <row r="22" spans="1:6">
      <c r="A22" s="20">
        <v>17</v>
      </c>
      <c r="B22" s="21" t="s">
        <v>104</v>
      </c>
      <c r="C22" s="22">
        <v>105475931.249</v>
      </c>
      <c r="D22" s="22">
        <v>27050829.976799998</v>
      </c>
      <c r="E22" s="22">
        <v>123612.53230000001</v>
      </c>
      <c r="F22" s="10">
        <f t="shared" si="0"/>
        <v>132650373.75809999</v>
      </c>
    </row>
    <row r="23" spans="1:6">
      <c r="A23" s="20">
        <v>18</v>
      </c>
      <c r="B23" s="21" t="s">
        <v>105</v>
      </c>
      <c r="C23" s="22">
        <v>123577321.4104</v>
      </c>
      <c r="D23" s="22">
        <v>31693193.6118</v>
      </c>
      <c r="E23" s="22">
        <v>144826.45920000001</v>
      </c>
      <c r="F23" s="10">
        <f t="shared" si="0"/>
        <v>155415341.48139998</v>
      </c>
    </row>
    <row r="24" spans="1:6">
      <c r="A24" s="20">
        <v>19</v>
      </c>
      <c r="B24" s="21" t="s">
        <v>106</v>
      </c>
      <c r="C24" s="22">
        <v>149604105.41530001</v>
      </c>
      <c r="D24" s="22">
        <v>38368139.266400002</v>
      </c>
      <c r="E24" s="22">
        <v>175328.55239999999</v>
      </c>
      <c r="F24" s="10">
        <f t="shared" si="0"/>
        <v>188147573.23410001</v>
      </c>
    </row>
    <row r="25" spans="1:6">
      <c r="A25" s="20">
        <v>20</v>
      </c>
      <c r="B25" s="21" t="s">
        <v>107</v>
      </c>
      <c r="C25" s="22">
        <v>115938923.9711</v>
      </c>
      <c r="D25" s="22">
        <v>29734215.976</v>
      </c>
      <c r="E25" s="22">
        <v>135874.63810000001</v>
      </c>
      <c r="F25" s="10">
        <f t="shared" si="0"/>
        <v>145809014.58520001</v>
      </c>
    </row>
    <row r="26" spans="1:6">
      <c r="A26" s="20">
        <v>21</v>
      </c>
      <c r="B26" s="21" t="s">
        <v>108</v>
      </c>
      <c r="C26" s="22">
        <v>99592114.116300002</v>
      </c>
      <c r="D26" s="22">
        <v>25541839.868900001</v>
      </c>
      <c r="E26" s="22">
        <v>116716.992</v>
      </c>
      <c r="F26" s="10">
        <f t="shared" si="0"/>
        <v>125250670.9772</v>
      </c>
    </row>
    <row r="27" spans="1:6">
      <c r="A27" s="20">
        <v>22</v>
      </c>
      <c r="B27" s="21" t="s">
        <v>109</v>
      </c>
      <c r="C27" s="22">
        <v>104242877.57600001</v>
      </c>
      <c r="D27" s="22">
        <v>26734595.5064</v>
      </c>
      <c r="E27" s="22">
        <v>122167.45510000001</v>
      </c>
      <c r="F27" s="10">
        <f t="shared" si="0"/>
        <v>131099640.53750001</v>
      </c>
    </row>
    <row r="28" spans="1:6">
      <c r="A28" s="20">
        <v>23</v>
      </c>
      <c r="B28" s="21" t="s">
        <v>110</v>
      </c>
      <c r="C28" s="22">
        <v>83956820.211999997</v>
      </c>
      <c r="D28" s="22">
        <v>21531942.330800001</v>
      </c>
      <c r="E28" s="22">
        <v>98393.207299999995</v>
      </c>
      <c r="F28" s="10">
        <f t="shared" si="0"/>
        <v>105587155.7501</v>
      </c>
    </row>
    <row r="29" spans="1:6">
      <c r="A29" s="20">
        <v>24</v>
      </c>
      <c r="B29" s="21" t="s">
        <v>111</v>
      </c>
      <c r="C29" s="22">
        <v>126350372.2784</v>
      </c>
      <c r="D29" s="22">
        <v>32404382.663699999</v>
      </c>
      <c r="E29" s="22">
        <v>148076.33660000001</v>
      </c>
      <c r="F29" s="10">
        <f t="shared" si="0"/>
        <v>158902831.27869999</v>
      </c>
    </row>
    <row r="30" spans="1:6">
      <c r="A30" s="20">
        <v>25</v>
      </c>
      <c r="B30" s="21" t="s">
        <v>112</v>
      </c>
      <c r="C30" s="22">
        <v>86979446.142199993</v>
      </c>
      <c r="D30" s="22">
        <v>22307138.521600001</v>
      </c>
      <c r="E30" s="22">
        <v>101935.5742</v>
      </c>
      <c r="F30" s="10">
        <f t="shared" si="0"/>
        <v>109388520.23800001</v>
      </c>
    </row>
    <row r="31" spans="1:6">
      <c r="A31" s="20">
        <v>26</v>
      </c>
      <c r="B31" s="21" t="s">
        <v>113</v>
      </c>
      <c r="C31" s="22">
        <v>111721225.8953</v>
      </c>
      <c r="D31" s="22">
        <v>28652526.227600001</v>
      </c>
      <c r="E31" s="22">
        <v>130931.70630000001</v>
      </c>
      <c r="F31" s="10">
        <f t="shared" si="0"/>
        <v>140504683.8292</v>
      </c>
    </row>
    <row r="32" spans="1:6">
      <c r="A32" s="20">
        <v>27</v>
      </c>
      <c r="B32" s="21" t="s">
        <v>114</v>
      </c>
      <c r="C32" s="22">
        <v>87625442.642199993</v>
      </c>
      <c r="D32" s="22">
        <v>22472813.678800002</v>
      </c>
      <c r="E32" s="22">
        <v>102692.6499</v>
      </c>
      <c r="F32" s="10">
        <f t="shared" si="0"/>
        <v>110200948.9709</v>
      </c>
    </row>
    <row r="33" spans="1:6">
      <c r="A33" s="20">
        <v>28</v>
      </c>
      <c r="B33" s="21" t="s">
        <v>115</v>
      </c>
      <c r="C33" s="22">
        <v>87799038.457499996</v>
      </c>
      <c r="D33" s="22">
        <v>22517334.839499999</v>
      </c>
      <c r="E33" s="22">
        <v>102896.09540000001</v>
      </c>
      <c r="F33" s="10">
        <f t="shared" si="0"/>
        <v>110419269.3924</v>
      </c>
    </row>
    <row r="34" spans="1:6">
      <c r="A34" s="20">
        <v>29</v>
      </c>
      <c r="B34" s="21" t="s">
        <v>116</v>
      </c>
      <c r="C34" s="22">
        <v>86019094.107099995</v>
      </c>
      <c r="D34" s="22">
        <v>22060842.335200001</v>
      </c>
      <c r="E34" s="22">
        <v>100810.0894</v>
      </c>
      <c r="F34" s="10">
        <f t="shared" si="0"/>
        <v>108180746.53169999</v>
      </c>
    </row>
    <row r="35" spans="1:6">
      <c r="A35" s="20">
        <v>30</v>
      </c>
      <c r="B35" s="21" t="s">
        <v>117</v>
      </c>
      <c r="C35" s="22">
        <v>105786584.71269999</v>
      </c>
      <c r="D35" s="22">
        <v>27130501.5561</v>
      </c>
      <c r="E35" s="22">
        <v>123976.60279999999</v>
      </c>
      <c r="F35" s="10">
        <f t="shared" si="0"/>
        <v>133041062.87159999</v>
      </c>
    </row>
    <row r="36" spans="1:6">
      <c r="A36" s="20">
        <v>31</v>
      </c>
      <c r="B36" s="21" t="s">
        <v>118</v>
      </c>
      <c r="C36" s="22">
        <v>98490796.446700007</v>
      </c>
      <c r="D36" s="22">
        <v>25259391.004299998</v>
      </c>
      <c r="E36" s="22">
        <v>115426.3026</v>
      </c>
      <c r="F36" s="10">
        <f t="shared" si="0"/>
        <v>123865613.7536</v>
      </c>
    </row>
    <row r="37" spans="1:6">
      <c r="A37" s="20">
        <v>32</v>
      </c>
      <c r="B37" s="21" t="s">
        <v>119</v>
      </c>
      <c r="C37" s="22">
        <v>101717687.50489999</v>
      </c>
      <c r="D37" s="22">
        <v>26086973.945099998</v>
      </c>
      <c r="E37" s="22">
        <v>119208.05809999999</v>
      </c>
      <c r="F37" s="10">
        <f t="shared" si="0"/>
        <v>127923869.50809999</v>
      </c>
    </row>
    <row r="38" spans="1:6">
      <c r="A38" s="20">
        <v>33</v>
      </c>
      <c r="B38" s="21" t="s">
        <v>120</v>
      </c>
      <c r="C38" s="22">
        <v>103946242.4219</v>
      </c>
      <c r="D38" s="22">
        <v>26658519.125500001</v>
      </c>
      <c r="E38" s="22">
        <v>121819.8134</v>
      </c>
      <c r="F38" s="10">
        <f t="shared" si="0"/>
        <v>130726581.3608</v>
      </c>
    </row>
    <row r="39" spans="1:6">
      <c r="A39" s="20">
        <v>34</v>
      </c>
      <c r="B39" s="21" t="s">
        <v>121</v>
      </c>
      <c r="C39" s="22">
        <v>90853358.845899999</v>
      </c>
      <c r="D39" s="22">
        <v>23300659.533</v>
      </c>
      <c r="E39" s="22">
        <v>106475.6067</v>
      </c>
      <c r="F39" s="10">
        <f t="shared" si="0"/>
        <v>114260493.98559999</v>
      </c>
    </row>
    <row r="40" spans="1:6">
      <c r="A40" s="20">
        <v>35</v>
      </c>
      <c r="B40" s="21" t="s">
        <v>122</v>
      </c>
      <c r="C40" s="22">
        <v>93658150.1708</v>
      </c>
      <c r="D40" s="22">
        <v>24019988.884799998</v>
      </c>
      <c r="E40" s="22">
        <v>109762.6823</v>
      </c>
      <c r="F40" s="10">
        <f t="shared" si="0"/>
        <v>117787901.7379</v>
      </c>
    </row>
    <row r="41" spans="1:6">
      <c r="A41" s="20">
        <v>36</v>
      </c>
      <c r="B41" s="21" t="s">
        <v>123</v>
      </c>
      <c r="C41" s="22">
        <v>93857614.682999998</v>
      </c>
      <c r="D41" s="22">
        <v>24071144.4474</v>
      </c>
      <c r="E41" s="22">
        <v>109996.44469999999</v>
      </c>
      <c r="F41" s="10">
        <f t="shared" si="0"/>
        <v>118038755.5751</v>
      </c>
    </row>
    <row r="42" spans="1:6">
      <c r="A42" s="159" t="s">
        <v>28</v>
      </c>
      <c r="B42" s="161"/>
      <c r="C42" s="14">
        <f>SUM(C6:C41)</f>
        <v>3576570992.8299999</v>
      </c>
      <c r="D42" s="14">
        <f>SUM(D6:D41)</f>
        <v>917263423.80909979</v>
      </c>
      <c r="E42" s="14">
        <f t="shared" ref="E42:F42" si="1">SUM(E6:E41)</f>
        <v>4191562.8769</v>
      </c>
      <c r="F42" s="14">
        <f t="shared" si="1"/>
        <v>4498025979.5159988</v>
      </c>
    </row>
  </sheetData>
  <mergeCells count="4">
    <mergeCell ref="A1:F1"/>
    <mergeCell ref="A2:F2"/>
    <mergeCell ref="A3:F3"/>
    <mergeCell ref="A42:B4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80"/>
  <sheetViews>
    <sheetView topLeftCell="A374" workbookViewId="0">
      <selection activeCell="C393" sqref="B393:C398"/>
    </sheetView>
  </sheetViews>
  <sheetFormatPr defaultColWidth="17.6640625" defaultRowHeight="13.2"/>
  <cols>
    <col min="1" max="1" width="9.6640625" customWidth="1"/>
    <col min="3" max="3" width="23.109375" customWidth="1"/>
    <col min="4" max="5" width="24.33203125" customWidth="1"/>
    <col min="6" max="6" width="19.33203125" customWidth="1"/>
    <col min="7" max="7" width="25.44140625" customWidth="1"/>
  </cols>
  <sheetData>
    <row r="1" spans="1:10" ht="17.399999999999999">
      <c r="A1" s="159" t="s">
        <v>17</v>
      </c>
      <c r="B1" s="160"/>
      <c r="C1" s="160"/>
      <c r="D1" s="160"/>
      <c r="E1" s="160"/>
      <c r="F1" s="160"/>
      <c r="G1" s="161"/>
    </row>
    <row r="2" spans="1:10" ht="17.399999999999999">
      <c r="A2" s="159" t="s">
        <v>65</v>
      </c>
      <c r="B2" s="160"/>
      <c r="C2" s="160"/>
      <c r="D2" s="160"/>
      <c r="E2" s="160"/>
      <c r="F2" s="160"/>
      <c r="G2" s="161"/>
    </row>
    <row r="3" spans="1:10" ht="39" customHeight="1">
      <c r="A3" s="164" t="s">
        <v>943</v>
      </c>
      <c r="B3" s="165"/>
      <c r="C3" s="165"/>
      <c r="D3" s="165"/>
      <c r="E3" s="165"/>
      <c r="F3" s="165"/>
      <c r="G3" s="166"/>
    </row>
    <row r="4" spans="1:10" ht="52.2">
      <c r="A4" s="1" t="s">
        <v>944</v>
      </c>
      <c r="B4" s="1" t="s">
        <v>945</v>
      </c>
      <c r="C4" s="2" t="s">
        <v>946</v>
      </c>
      <c r="D4" s="2" t="s">
        <v>947</v>
      </c>
      <c r="E4" s="3" t="s">
        <v>24</v>
      </c>
      <c r="F4" s="2" t="s">
        <v>948</v>
      </c>
      <c r="G4" s="4" t="s">
        <v>28</v>
      </c>
    </row>
    <row r="5" spans="1:10" ht="18">
      <c r="A5" s="5"/>
      <c r="B5" s="5"/>
      <c r="C5" s="118" t="s">
        <v>29</v>
      </c>
      <c r="D5" s="118" t="s">
        <v>29</v>
      </c>
      <c r="E5" s="118" t="s">
        <v>29</v>
      </c>
      <c r="F5" s="118" t="s">
        <v>29</v>
      </c>
      <c r="G5" s="118" t="s">
        <v>29</v>
      </c>
    </row>
    <row r="6" spans="1:10" ht="18">
      <c r="A6" s="7">
        <v>1</v>
      </c>
      <c r="B6" s="8" t="s">
        <v>88</v>
      </c>
      <c r="C6" s="8" t="s">
        <v>135</v>
      </c>
      <c r="D6" s="9">
        <v>3169305.449</v>
      </c>
      <c r="E6" s="9">
        <v>812814.27740000002</v>
      </c>
      <c r="F6" s="9">
        <v>3714.268</v>
      </c>
      <c r="G6" s="10">
        <f>SUM(D6:F6)</f>
        <v>3985833.9944000002</v>
      </c>
      <c r="I6" s="11"/>
      <c r="J6" s="12"/>
    </row>
    <row r="7" spans="1:10" ht="18">
      <c r="A7" s="7">
        <v>2</v>
      </c>
      <c r="B7" s="8" t="s">
        <v>88</v>
      </c>
      <c r="C7" s="8" t="s">
        <v>137</v>
      </c>
      <c r="D7" s="9">
        <v>5287573.2736999998</v>
      </c>
      <c r="E7" s="9">
        <v>1356074.7359</v>
      </c>
      <c r="F7" s="9">
        <v>6196.7722000000003</v>
      </c>
      <c r="G7" s="10">
        <f t="shared" ref="G7:G69" si="0">SUM(D7:F7)</f>
        <v>6649844.7817999991</v>
      </c>
      <c r="I7" s="11"/>
      <c r="J7" s="12"/>
    </row>
    <row r="8" spans="1:10" ht="18">
      <c r="A8" s="7">
        <v>3</v>
      </c>
      <c r="B8" s="8" t="s">
        <v>88</v>
      </c>
      <c r="C8" s="8" t="s">
        <v>139</v>
      </c>
      <c r="D8" s="9">
        <v>3720389.9591000001</v>
      </c>
      <c r="E8" s="9">
        <v>954147.88040000002</v>
      </c>
      <c r="F8" s="9">
        <v>4360.1115</v>
      </c>
      <c r="G8" s="10">
        <f t="shared" si="0"/>
        <v>4678897.9509999994</v>
      </c>
      <c r="I8" s="11"/>
      <c r="J8" s="12"/>
    </row>
    <row r="9" spans="1:10" ht="18">
      <c r="A9" s="7">
        <v>4</v>
      </c>
      <c r="B9" s="8" t="s">
        <v>88</v>
      </c>
      <c r="C9" s="8" t="s">
        <v>141</v>
      </c>
      <c r="D9" s="9">
        <v>3790674.4282999998</v>
      </c>
      <c r="E9" s="9">
        <v>972173.35030000005</v>
      </c>
      <c r="F9" s="9">
        <v>4442.4813999999997</v>
      </c>
      <c r="G9" s="10">
        <f t="shared" si="0"/>
        <v>4767290.26</v>
      </c>
      <c r="I9" s="11"/>
      <c r="J9" s="12"/>
    </row>
    <row r="10" spans="1:10" ht="18">
      <c r="A10" s="7">
        <v>5</v>
      </c>
      <c r="B10" s="8" t="s">
        <v>88</v>
      </c>
      <c r="C10" s="8" t="s">
        <v>143</v>
      </c>
      <c r="D10" s="9">
        <v>3450256.1373999999</v>
      </c>
      <c r="E10" s="9">
        <v>884868.15</v>
      </c>
      <c r="F10" s="9">
        <v>4043.5282000000002</v>
      </c>
      <c r="G10" s="10">
        <f t="shared" si="0"/>
        <v>4339167.8155999994</v>
      </c>
      <c r="I10" s="11"/>
      <c r="J10" s="12"/>
    </row>
    <row r="11" spans="1:10" ht="36">
      <c r="A11" s="7">
        <v>6</v>
      </c>
      <c r="B11" s="8" t="s">
        <v>88</v>
      </c>
      <c r="C11" s="8" t="s">
        <v>145</v>
      </c>
      <c r="D11" s="9">
        <v>3563222.7689</v>
      </c>
      <c r="E11" s="9">
        <v>913840.07849999995</v>
      </c>
      <c r="F11" s="9">
        <v>4175.9193999999998</v>
      </c>
      <c r="G11" s="10">
        <f t="shared" si="0"/>
        <v>4481238.7668000003</v>
      </c>
      <c r="I11" s="11"/>
      <c r="J11" s="12"/>
    </row>
    <row r="12" spans="1:10" ht="36">
      <c r="A12" s="7">
        <v>7</v>
      </c>
      <c r="B12" s="8" t="s">
        <v>88</v>
      </c>
      <c r="C12" s="8" t="s">
        <v>146</v>
      </c>
      <c r="D12" s="9">
        <v>3457280.4788000002</v>
      </c>
      <c r="E12" s="9">
        <v>886669.64399999997</v>
      </c>
      <c r="F12" s="9">
        <v>4051.7602999999999</v>
      </c>
      <c r="G12" s="10">
        <f t="shared" si="0"/>
        <v>4348001.8831000002</v>
      </c>
      <c r="I12" s="11"/>
      <c r="J12" s="12"/>
    </row>
    <row r="13" spans="1:10" ht="18">
      <c r="A13" s="7">
        <v>8</v>
      </c>
      <c r="B13" s="8" t="s">
        <v>88</v>
      </c>
      <c r="C13" s="8" t="s">
        <v>148</v>
      </c>
      <c r="D13" s="9">
        <v>3371064.0487000002</v>
      </c>
      <c r="E13" s="9">
        <v>864558.19200000004</v>
      </c>
      <c r="F13" s="9">
        <v>3950.7190000000001</v>
      </c>
      <c r="G13" s="10">
        <f t="shared" si="0"/>
        <v>4239572.9596999995</v>
      </c>
      <c r="I13" s="11"/>
      <c r="J13" s="12"/>
    </row>
    <row r="14" spans="1:10" ht="18">
      <c r="A14" s="7">
        <v>9</v>
      </c>
      <c r="B14" s="8" t="s">
        <v>88</v>
      </c>
      <c r="C14" s="8" t="s">
        <v>150</v>
      </c>
      <c r="D14" s="9">
        <v>3636898.0507999999</v>
      </c>
      <c r="E14" s="9">
        <v>932735.17139999999</v>
      </c>
      <c r="F14" s="9">
        <v>4262.2632000000003</v>
      </c>
      <c r="G14" s="10">
        <f t="shared" si="0"/>
        <v>4573895.4853999997</v>
      </c>
      <c r="I14" s="11"/>
      <c r="J14" s="12"/>
    </row>
    <row r="15" spans="1:10" ht="18">
      <c r="A15" s="7">
        <v>10</v>
      </c>
      <c r="B15" s="8" t="s">
        <v>88</v>
      </c>
      <c r="C15" s="8" t="s">
        <v>152</v>
      </c>
      <c r="D15" s="9">
        <v>3690715.6261</v>
      </c>
      <c r="E15" s="9">
        <v>946537.46799999999</v>
      </c>
      <c r="F15" s="9">
        <v>4325.3347000000003</v>
      </c>
      <c r="G15" s="10">
        <f t="shared" si="0"/>
        <v>4641578.4287999999</v>
      </c>
      <c r="I15" s="11"/>
      <c r="J15" s="12"/>
    </row>
    <row r="16" spans="1:10" ht="18">
      <c r="A16" s="7">
        <v>11</v>
      </c>
      <c r="B16" s="8" t="s">
        <v>88</v>
      </c>
      <c r="C16" s="8" t="s">
        <v>154</v>
      </c>
      <c r="D16" s="9">
        <v>4036092.7522999998</v>
      </c>
      <c r="E16" s="9">
        <v>1035114.4334</v>
      </c>
      <c r="F16" s="9">
        <v>4730.0995000000003</v>
      </c>
      <c r="G16" s="10">
        <f t="shared" si="0"/>
        <v>5075937.2851999989</v>
      </c>
      <c r="I16" s="11"/>
      <c r="J16" s="12"/>
    </row>
    <row r="17" spans="1:10" ht="18">
      <c r="A17" s="7">
        <v>12</v>
      </c>
      <c r="B17" s="8" t="s">
        <v>88</v>
      </c>
      <c r="C17" s="8" t="s">
        <v>156</v>
      </c>
      <c r="D17" s="9">
        <v>3886039.8303</v>
      </c>
      <c r="E17" s="9">
        <v>996631.18859999999</v>
      </c>
      <c r="F17" s="9">
        <v>4554.2448999999997</v>
      </c>
      <c r="G17" s="10">
        <f t="shared" si="0"/>
        <v>4887225.2637999998</v>
      </c>
      <c r="I17" s="11"/>
      <c r="J17" s="12"/>
    </row>
    <row r="18" spans="1:10" ht="18">
      <c r="A18" s="7">
        <v>13</v>
      </c>
      <c r="B18" s="8" t="s">
        <v>88</v>
      </c>
      <c r="C18" s="8" t="s">
        <v>158</v>
      </c>
      <c r="D18" s="9">
        <v>2967465.7311999998</v>
      </c>
      <c r="E18" s="9">
        <v>761049.55900000001</v>
      </c>
      <c r="F18" s="9">
        <v>3477.7219</v>
      </c>
      <c r="G18" s="10">
        <f t="shared" si="0"/>
        <v>3731993.0120999995</v>
      </c>
      <c r="I18" s="11"/>
      <c r="J18" s="12"/>
    </row>
    <row r="19" spans="1:10" ht="18">
      <c r="A19" s="7">
        <v>14</v>
      </c>
      <c r="B19" s="8" t="s">
        <v>88</v>
      </c>
      <c r="C19" s="8" t="s">
        <v>160</v>
      </c>
      <c r="D19" s="9">
        <v>2803849.7888000002</v>
      </c>
      <c r="E19" s="9">
        <v>719087.88119999995</v>
      </c>
      <c r="F19" s="9">
        <v>3285.9722000000002</v>
      </c>
      <c r="G19" s="10">
        <f t="shared" si="0"/>
        <v>3526223.6422000001</v>
      </c>
      <c r="I19" s="11"/>
      <c r="J19" s="12"/>
    </row>
    <row r="20" spans="1:10" ht="18">
      <c r="A20" s="7">
        <v>15</v>
      </c>
      <c r="B20" s="8" t="s">
        <v>88</v>
      </c>
      <c r="C20" s="8" t="s">
        <v>162</v>
      </c>
      <c r="D20" s="9">
        <v>2919628.9180000001</v>
      </c>
      <c r="E20" s="9">
        <v>748781.11549999996</v>
      </c>
      <c r="F20" s="9">
        <v>3421.6595000000002</v>
      </c>
      <c r="G20" s="10">
        <f t="shared" si="0"/>
        <v>3671831.693</v>
      </c>
      <c r="I20" s="11"/>
      <c r="J20" s="12"/>
    </row>
    <row r="21" spans="1:10" ht="18">
      <c r="A21" s="7">
        <v>16</v>
      </c>
      <c r="B21" s="8" t="s">
        <v>88</v>
      </c>
      <c r="C21" s="8" t="s">
        <v>164</v>
      </c>
      <c r="D21" s="9">
        <v>4352225.2049000002</v>
      </c>
      <c r="E21" s="9">
        <v>1116191.1788000001</v>
      </c>
      <c r="F21" s="9">
        <v>5100.5909000000001</v>
      </c>
      <c r="G21" s="10">
        <f t="shared" si="0"/>
        <v>5473516.9746000003</v>
      </c>
      <c r="I21" s="11"/>
      <c r="J21" s="12"/>
    </row>
    <row r="22" spans="1:10" ht="18">
      <c r="A22" s="7">
        <v>17</v>
      </c>
      <c r="B22" s="8" t="s">
        <v>88</v>
      </c>
      <c r="C22" s="8" t="s">
        <v>166</v>
      </c>
      <c r="D22" s="9">
        <v>3760577.8884000001</v>
      </c>
      <c r="E22" s="9">
        <v>964454.6568</v>
      </c>
      <c r="F22" s="9">
        <v>4407.2097999999996</v>
      </c>
      <c r="G22" s="10">
        <f t="shared" si="0"/>
        <v>4729439.7549999999</v>
      </c>
      <c r="I22" s="11"/>
      <c r="J22" s="12"/>
    </row>
    <row r="23" spans="1:10" ht="18">
      <c r="A23" s="7">
        <v>18</v>
      </c>
      <c r="B23" s="8" t="s">
        <v>89</v>
      </c>
      <c r="C23" s="8" t="s">
        <v>171</v>
      </c>
      <c r="D23" s="9">
        <v>3856595.3343000002</v>
      </c>
      <c r="E23" s="9">
        <v>989079.72120000003</v>
      </c>
      <c r="F23" s="9">
        <v>4519.7374</v>
      </c>
      <c r="G23" s="10">
        <f t="shared" si="0"/>
        <v>4850194.7929000007</v>
      </c>
      <c r="I23" s="11"/>
      <c r="J23" s="12"/>
    </row>
    <row r="24" spans="1:10" ht="18">
      <c r="A24" s="7">
        <v>19</v>
      </c>
      <c r="B24" s="8" t="s">
        <v>89</v>
      </c>
      <c r="C24" s="8" t="s">
        <v>173</v>
      </c>
      <c r="D24" s="9">
        <v>4711399.6199000003</v>
      </c>
      <c r="E24" s="9">
        <v>1208306.6588000001</v>
      </c>
      <c r="F24" s="9">
        <v>5521.5254000000004</v>
      </c>
      <c r="G24" s="10">
        <f t="shared" si="0"/>
        <v>5925227.8041000003</v>
      </c>
      <c r="I24" s="11"/>
      <c r="J24" s="12"/>
    </row>
    <row r="25" spans="1:10" ht="18">
      <c r="A25" s="7">
        <v>20</v>
      </c>
      <c r="B25" s="8" t="s">
        <v>89</v>
      </c>
      <c r="C25" s="8" t="s">
        <v>174</v>
      </c>
      <c r="D25" s="9">
        <v>4011758.1260000002</v>
      </c>
      <c r="E25" s="9">
        <v>1028873.4661</v>
      </c>
      <c r="F25" s="9">
        <v>4701.5805</v>
      </c>
      <c r="G25" s="10">
        <f t="shared" si="0"/>
        <v>5045333.1726000002</v>
      </c>
      <c r="I25" s="11"/>
      <c r="J25" s="12"/>
    </row>
    <row r="26" spans="1:10" ht="18">
      <c r="A26" s="7">
        <v>21</v>
      </c>
      <c r="B26" s="8" t="s">
        <v>89</v>
      </c>
      <c r="C26" s="8" t="s">
        <v>176</v>
      </c>
      <c r="D26" s="9">
        <v>3512352.0430999999</v>
      </c>
      <c r="E26" s="9">
        <v>900793.5442</v>
      </c>
      <c r="F26" s="9">
        <v>4116.3014999999996</v>
      </c>
      <c r="G26" s="10">
        <f t="shared" si="0"/>
        <v>4417261.8887999998</v>
      </c>
      <c r="I26" s="11"/>
      <c r="J26" s="12"/>
    </row>
    <row r="27" spans="1:10" ht="18">
      <c r="A27" s="7">
        <v>22</v>
      </c>
      <c r="B27" s="8" t="s">
        <v>89</v>
      </c>
      <c r="C27" s="8" t="s">
        <v>178</v>
      </c>
      <c r="D27" s="9">
        <v>3475598.2108999998</v>
      </c>
      <c r="E27" s="9">
        <v>891367.49170000001</v>
      </c>
      <c r="F27" s="9">
        <v>4073.2278000000001</v>
      </c>
      <c r="G27" s="10">
        <f t="shared" si="0"/>
        <v>4371038.9304</v>
      </c>
      <c r="I27" s="11"/>
      <c r="J27" s="12"/>
    </row>
    <row r="28" spans="1:10" ht="18">
      <c r="A28" s="7">
        <v>23</v>
      </c>
      <c r="B28" s="8" t="s">
        <v>89</v>
      </c>
      <c r="C28" s="8" t="s">
        <v>180</v>
      </c>
      <c r="D28" s="9">
        <v>3715915.3240999999</v>
      </c>
      <c r="E28" s="9">
        <v>953000.29539999994</v>
      </c>
      <c r="F28" s="9">
        <v>4354.8675000000003</v>
      </c>
      <c r="G28" s="10">
        <f t="shared" si="0"/>
        <v>4673270.4869999997</v>
      </c>
      <c r="I28" s="11"/>
      <c r="J28" s="12"/>
    </row>
    <row r="29" spans="1:10" ht="18">
      <c r="A29" s="7">
        <v>24</v>
      </c>
      <c r="B29" s="8" t="s">
        <v>89</v>
      </c>
      <c r="C29" s="8" t="s">
        <v>182</v>
      </c>
      <c r="D29" s="9">
        <v>4047522.7178000002</v>
      </c>
      <c r="E29" s="9">
        <v>1038045.8136</v>
      </c>
      <c r="F29" s="9">
        <v>4743.4948000000004</v>
      </c>
      <c r="G29" s="10">
        <f t="shared" si="0"/>
        <v>5090312.0262000011</v>
      </c>
      <c r="I29" s="11"/>
      <c r="J29" s="12"/>
    </row>
    <row r="30" spans="1:10" ht="18">
      <c r="A30" s="7">
        <v>25</v>
      </c>
      <c r="B30" s="8" t="s">
        <v>89</v>
      </c>
      <c r="C30" s="8" t="s">
        <v>184</v>
      </c>
      <c r="D30" s="9">
        <v>4234046.4044000003</v>
      </c>
      <c r="E30" s="9">
        <v>1085882.5141</v>
      </c>
      <c r="F30" s="9">
        <v>4962.0913</v>
      </c>
      <c r="G30" s="10">
        <f t="shared" si="0"/>
        <v>5324891.009800001</v>
      </c>
      <c r="I30" s="11"/>
      <c r="J30" s="12"/>
    </row>
    <row r="31" spans="1:10" ht="18">
      <c r="A31" s="7">
        <v>26</v>
      </c>
      <c r="B31" s="8" t="s">
        <v>89</v>
      </c>
      <c r="C31" s="8" t="s">
        <v>186</v>
      </c>
      <c r="D31" s="9">
        <v>3681292.6849000002</v>
      </c>
      <c r="E31" s="9">
        <v>944120.81819999998</v>
      </c>
      <c r="F31" s="9">
        <v>4314.2915000000003</v>
      </c>
      <c r="G31" s="10">
        <f t="shared" si="0"/>
        <v>4629727.7946000006</v>
      </c>
      <c r="I31" s="11"/>
      <c r="J31" s="12"/>
    </row>
    <row r="32" spans="1:10" ht="18">
      <c r="A32" s="7">
        <v>27</v>
      </c>
      <c r="B32" s="8" t="s">
        <v>89</v>
      </c>
      <c r="C32" s="8" t="s">
        <v>188</v>
      </c>
      <c r="D32" s="9">
        <v>3296113.4758000001</v>
      </c>
      <c r="E32" s="9">
        <v>845336.03220000002</v>
      </c>
      <c r="F32" s="9">
        <v>3862.8806</v>
      </c>
      <c r="G32" s="10">
        <f t="shared" si="0"/>
        <v>4145312.3886000002</v>
      </c>
      <c r="I32" s="11"/>
      <c r="J32" s="12"/>
    </row>
    <row r="33" spans="1:10" ht="18">
      <c r="A33" s="7">
        <v>28</v>
      </c>
      <c r="B33" s="8" t="s">
        <v>89</v>
      </c>
      <c r="C33" s="8" t="s">
        <v>190</v>
      </c>
      <c r="D33" s="9">
        <v>3349588.3004000001</v>
      </c>
      <c r="E33" s="9">
        <v>859050.42539999995</v>
      </c>
      <c r="F33" s="9">
        <v>3925.5504999999998</v>
      </c>
      <c r="G33" s="10">
        <f t="shared" si="0"/>
        <v>4212564.2763</v>
      </c>
      <c r="I33" s="11"/>
      <c r="J33" s="12"/>
    </row>
    <row r="34" spans="1:10" ht="18">
      <c r="A34" s="7">
        <v>29</v>
      </c>
      <c r="B34" s="8" t="s">
        <v>89</v>
      </c>
      <c r="C34" s="8" t="s">
        <v>192</v>
      </c>
      <c r="D34" s="9">
        <v>3279462.5808999999</v>
      </c>
      <c r="E34" s="9">
        <v>841065.66910000006</v>
      </c>
      <c r="F34" s="9">
        <v>3843.3665999999998</v>
      </c>
      <c r="G34" s="10">
        <f t="shared" si="0"/>
        <v>4124371.6165999998</v>
      </c>
      <c r="I34" s="11"/>
      <c r="J34" s="12"/>
    </row>
    <row r="35" spans="1:10" ht="18">
      <c r="A35" s="7">
        <v>30</v>
      </c>
      <c r="B35" s="8" t="s">
        <v>89</v>
      </c>
      <c r="C35" s="8" t="s">
        <v>194</v>
      </c>
      <c r="D35" s="9">
        <v>3802607.3670000001</v>
      </c>
      <c r="E35" s="9">
        <v>975233.72519999999</v>
      </c>
      <c r="F35" s="9">
        <v>4456.4661999999998</v>
      </c>
      <c r="G35" s="10">
        <f t="shared" si="0"/>
        <v>4782297.5583999995</v>
      </c>
      <c r="I35" s="11"/>
      <c r="J35" s="12"/>
    </row>
    <row r="36" spans="1:10" ht="18">
      <c r="A36" s="7">
        <v>31</v>
      </c>
      <c r="B36" s="8" t="s">
        <v>89</v>
      </c>
      <c r="C36" s="8" t="s">
        <v>196</v>
      </c>
      <c r="D36" s="9">
        <v>3686402.6395</v>
      </c>
      <c r="E36" s="9">
        <v>945431.34010000003</v>
      </c>
      <c r="F36" s="9">
        <v>4320.2800999999999</v>
      </c>
      <c r="G36" s="10">
        <f t="shared" si="0"/>
        <v>4636154.2597000003</v>
      </c>
      <c r="I36" s="11"/>
      <c r="J36" s="12"/>
    </row>
    <row r="37" spans="1:10" ht="18">
      <c r="A37" s="7">
        <v>32</v>
      </c>
      <c r="B37" s="8" t="s">
        <v>89</v>
      </c>
      <c r="C37" s="8" t="s">
        <v>198</v>
      </c>
      <c r="D37" s="9">
        <v>3517715.1002000002</v>
      </c>
      <c r="E37" s="9">
        <v>902168.97779999999</v>
      </c>
      <c r="F37" s="9">
        <v>4122.5866999999998</v>
      </c>
      <c r="G37" s="10">
        <f t="shared" si="0"/>
        <v>4424006.6646999996</v>
      </c>
      <c r="I37" s="11"/>
      <c r="J37" s="12"/>
    </row>
    <row r="38" spans="1:10" ht="18">
      <c r="A38" s="7">
        <v>33</v>
      </c>
      <c r="B38" s="8" t="s">
        <v>89</v>
      </c>
      <c r="C38" s="8" t="s">
        <v>200</v>
      </c>
      <c r="D38" s="9">
        <v>3277191.2494999999</v>
      </c>
      <c r="E38" s="9">
        <v>840483.15330000001</v>
      </c>
      <c r="F38" s="9">
        <v>3840.7046999999998</v>
      </c>
      <c r="G38" s="10">
        <f t="shared" si="0"/>
        <v>4121515.1074999999</v>
      </c>
      <c r="I38" s="11"/>
      <c r="J38" s="12"/>
    </row>
    <row r="39" spans="1:10" ht="18">
      <c r="A39" s="7">
        <v>34</v>
      </c>
      <c r="B39" s="8" t="s">
        <v>89</v>
      </c>
      <c r="C39" s="8" t="s">
        <v>202</v>
      </c>
      <c r="D39" s="9">
        <v>3114501.6921000001</v>
      </c>
      <c r="E39" s="9">
        <v>798759.06039999996</v>
      </c>
      <c r="F39" s="9">
        <v>3650.0407</v>
      </c>
      <c r="G39" s="10">
        <f t="shared" si="0"/>
        <v>3916910.7931999997</v>
      </c>
      <c r="I39" s="11"/>
      <c r="J39" s="12"/>
    </row>
    <row r="40" spans="1:10" ht="18">
      <c r="A40" s="7">
        <v>35</v>
      </c>
      <c r="B40" s="8" t="s">
        <v>89</v>
      </c>
      <c r="C40" s="8" t="s">
        <v>204</v>
      </c>
      <c r="D40" s="9">
        <v>3528217.6867</v>
      </c>
      <c r="E40" s="9">
        <v>904862.51820000005</v>
      </c>
      <c r="F40" s="9">
        <v>4134.8951999999999</v>
      </c>
      <c r="G40" s="10">
        <f t="shared" si="0"/>
        <v>4437215.1001000004</v>
      </c>
      <c r="I40" s="11"/>
      <c r="J40" s="12"/>
    </row>
    <row r="41" spans="1:10" ht="18">
      <c r="A41" s="7">
        <v>36</v>
      </c>
      <c r="B41" s="8" t="s">
        <v>89</v>
      </c>
      <c r="C41" s="8" t="s">
        <v>206</v>
      </c>
      <c r="D41" s="9">
        <v>4441030.7839000002</v>
      </c>
      <c r="E41" s="9">
        <v>1138966.6555999999</v>
      </c>
      <c r="F41" s="9">
        <v>5204.6665999999996</v>
      </c>
      <c r="G41" s="10">
        <f t="shared" si="0"/>
        <v>5585202.1061000004</v>
      </c>
      <c r="I41" s="11"/>
      <c r="J41" s="12"/>
    </row>
    <row r="42" spans="1:10" ht="18">
      <c r="A42" s="7">
        <v>37</v>
      </c>
      <c r="B42" s="8" t="s">
        <v>89</v>
      </c>
      <c r="C42" s="8" t="s">
        <v>208</v>
      </c>
      <c r="D42" s="9">
        <v>3804990.1856</v>
      </c>
      <c r="E42" s="9">
        <v>975844.83360000001</v>
      </c>
      <c r="F42" s="9">
        <v>4459.2587999999996</v>
      </c>
      <c r="G42" s="10">
        <f t="shared" si="0"/>
        <v>4785294.2779999999</v>
      </c>
      <c r="I42" s="11"/>
      <c r="J42" s="12"/>
    </row>
    <row r="43" spans="1:10" ht="18">
      <c r="A43" s="7">
        <v>38</v>
      </c>
      <c r="B43" s="8" t="s">
        <v>89</v>
      </c>
      <c r="C43" s="8" t="s">
        <v>210</v>
      </c>
      <c r="D43" s="9">
        <v>3687322.5606</v>
      </c>
      <c r="E43" s="9">
        <v>945667.2672</v>
      </c>
      <c r="F43" s="9">
        <v>4321.3581999999997</v>
      </c>
      <c r="G43" s="10">
        <f t="shared" si="0"/>
        <v>4637311.1859999998</v>
      </c>
      <c r="I43" s="11"/>
      <c r="J43" s="12"/>
    </row>
    <row r="44" spans="1:10" ht="18">
      <c r="A44" s="7">
        <v>39</v>
      </c>
      <c r="B44" s="8" t="s">
        <v>90</v>
      </c>
      <c r="C44" s="8" t="s">
        <v>215</v>
      </c>
      <c r="D44" s="9">
        <v>3540701.3503</v>
      </c>
      <c r="E44" s="9">
        <v>908064.13459999999</v>
      </c>
      <c r="F44" s="9">
        <v>4149.5254000000004</v>
      </c>
      <c r="G44" s="10">
        <f t="shared" si="0"/>
        <v>4452915.0102999993</v>
      </c>
      <c r="I44" s="11"/>
      <c r="J44" s="12"/>
    </row>
    <row r="45" spans="1:10" ht="18">
      <c r="A45" s="7">
        <v>40</v>
      </c>
      <c r="B45" s="8" t="s">
        <v>90</v>
      </c>
      <c r="C45" s="8" t="s">
        <v>216</v>
      </c>
      <c r="D45" s="9">
        <v>2764574.2308999998</v>
      </c>
      <c r="E45" s="9">
        <v>709015.0956</v>
      </c>
      <c r="F45" s="9">
        <v>3239.9432000000002</v>
      </c>
      <c r="G45" s="10">
        <f t="shared" si="0"/>
        <v>3476829.2697000001</v>
      </c>
      <c r="I45" s="11"/>
      <c r="J45" s="12"/>
    </row>
    <row r="46" spans="1:10" ht="18">
      <c r="A46" s="7">
        <v>41</v>
      </c>
      <c r="B46" s="8" t="s">
        <v>90</v>
      </c>
      <c r="C46" s="8" t="s">
        <v>218</v>
      </c>
      <c r="D46" s="9">
        <v>3650021.1787</v>
      </c>
      <c r="E46" s="9">
        <v>936100.78760000004</v>
      </c>
      <c r="F46" s="9">
        <v>4277.6427999999996</v>
      </c>
      <c r="G46" s="10">
        <f t="shared" si="0"/>
        <v>4590399.6091</v>
      </c>
      <c r="I46" s="11"/>
      <c r="J46" s="12"/>
    </row>
    <row r="47" spans="1:10" ht="18">
      <c r="A47" s="7">
        <v>42</v>
      </c>
      <c r="B47" s="8" t="s">
        <v>90</v>
      </c>
      <c r="C47" s="8" t="s">
        <v>220</v>
      </c>
      <c r="D47" s="9">
        <v>2798155.8144999999</v>
      </c>
      <c r="E47" s="9">
        <v>717627.57900000003</v>
      </c>
      <c r="F47" s="9">
        <v>3279.2991000000002</v>
      </c>
      <c r="G47" s="10">
        <f t="shared" si="0"/>
        <v>3519062.6925999997</v>
      </c>
      <c r="I47" s="11"/>
      <c r="J47" s="12"/>
    </row>
    <row r="48" spans="1:10" ht="18">
      <c r="A48" s="7">
        <v>43</v>
      </c>
      <c r="B48" s="8" t="s">
        <v>90</v>
      </c>
      <c r="C48" s="8" t="s">
        <v>222</v>
      </c>
      <c r="D48" s="9">
        <v>3760261.9427</v>
      </c>
      <c r="E48" s="9">
        <v>964373.62800000003</v>
      </c>
      <c r="F48" s="9">
        <v>4406.8395</v>
      </c>
      <c r="G48" s="10">
        <f t="shared" si="0"/>
        <v>4729042.4101999998</v>
      </c>
      <c r="I48" s="11"/>
      <c r="J48" s="12"/>
    </row>
    <row r="49" spans="1:10" ht="18">
      <c r="A49" s="7">
        <v>44</v>
      </c>
      <c r="B49" s="8" t="s">
        <v>90</v>
      </c>
      <c r="C49" s="8" t="s">
        <v>224</v>
      </c>
      <c r="D49" s="9">
        <v>3277491.8651999999</v>
      </c>
      <c r="E49" s="9">
        <v>840560.25049999997</v>
      </c>
      <c r="F49" s="9">
        <v>3841.0571</v>
      </c>
      <c r="G49" s="10">
        <f t="shared" si="0"/>
        <v>4121893.1727999998</v>
      </c>
      <c r="I49" s="11"/>
      <c r="J49" s="12"/>
    </row>
    <row r="50" spans="1:10" ht="18">
      <c r="A50" s="7">
        <v>45</v>
      </c>
      <c r="B50" s="8" t="s">
        <v>90</v>
      </c>
      <c r="C50" s="8" t="s">
        <v>226</v>
      </c>
      <c r="D50" s="9">
        <v>3717246.5994000002</v>
      </c>
      <c r="E50" s="9">
        <v>953341.72030000004</v>
      </c>
      <c r="F50" s="9">
        <v>4356.4277000000002</v>
      </c>
      <c r="G50" s="10">
        <f t="shared" si="0"/>
        <v>4674944.7473999998</v>
      </c>
      <c r="I50" s="11"/>
      <c r="J50" s="12"/>
    </row>
    <row r="51" spans="1:10" ht="18">
      <c r="A51" s="7">
        <v>46</v>
      </c>
      <c r="B51" s="8" t="s">
        <v>90</v>
      </c>
      <c r="C51" s="8" t="s">
        <v>228</v>
      </c>
      <c r="D51" s="9">
        <v>2978440.3372</v>
      </c>
      <c r="E51" s="9">
        <v>763864.15560000006</v>
      </c>
      <c r="F51" s="9">
        <v>3490.5835999999999</v>
      </c>
      <c r="G51" s="10">
        <f t="shared" si="0"/>
        <v>3745795.0764000001</v>
      </c>
      <c r="I51" s="11"/>
      <c r="J51" s="12"/>
    </row>
    <row r="52" spans="1:10" ht="36">
      <c r="A52" s="7">
        <v>47</v>
      </c>
      <c r="B52" s="8" t="s">
        <v>90</v>
      </c>
      <c r="C52" s="8" t="s">
        <v>230</v>
      </c>
      <c r="D52" s="9">
        <v>3456583.0676000002</v>
      </c>
      <c r="E52" s="9">
        <v>886490.78280000004</v>
      </c>
      <c r="F52" s="9">
        <v>4050.9430000000002</v>
      </c>
      <c r="G52" s="10">
        <f t="shared" si="0"/>
        <v>4347124.7933999998</v>
      </c>
      <c r="I52" s="11"/>
      <c r="J52" s="12"/>
    </row>
    <row r="53" spans="1:10" ht="18">
      <c r="A53" s="7">
        <v>48</v>
      </c>
      <c r="B53" s="8" t="s">
        <v>90</v>
      </c>
      <c r="C53" s="8" t="s">
        <v>232</v>
      </c>
      <c r="D53" s="9">
        <v>3760602.3555000001</v>
      </c>
      <c r="E53" s="9">
        <v>964460.93169999996</v>
      </c>
      <c r="F53" s="9">
        <v>4407.2385000000004</v>
      </c>
      <c r="G53" s="10">
        <f t="shared" si="0"/>
        <v>4729470.5257000001</v>
      </c>
      <c r="I53" s="11"/>
      <c r="J53" s="12"/>
    </row>
    <row r="54" spans="1:10" ht="18">
      <c r="A54" s="7">
        <v>49</v>
      </c>
      <c r="B54" s="8" t="s">
        <v>90</v>
      </c>
      <c r="C54" s="8" t="s">
        <v>234</v>
      </c>
      <c r="D54" s="9">
        <v>2894263.7064</v>
      </c>
      <c r="E54" s="9">
        <v>742275.83959999995</v>
      </c>
      <c r="F54" s="9">
        <v>3391.9328</v>
      </c>
      <c r="G54" s="10">
        <f t="shared" si="0"/>
        <v>3639931.4788000002</v>
      </c>
      <c r="I54" s="11"/>
      <c r="J54" s="12"/>
    </row>
    <row r="55" spans="1:10" ht="18">
      <c r="A55" s="7">
        <v>50</v>
      </c>
      <c r="B55" s="8" t="s">
        <v>90</v>
      </c>
      <c r="C55" s="8" t="s">
        <v>236</v>
      </c>
      <c r="D55" s="9">
        <v>3423393.8842000002</v>
      </c>
      <c r="E55" s="9">
        <v>877978.93610000005</v>
      </c>
      <c r="F55" s="9">
        <v>4012.0468999999998</v>
      </c>
      <c r="G55" s="10">
        <f t="shared" si="0"/>
        <v>4305384.8672000002</v>
      </c>
      <c r="I55" s="11"/>
      <c r="J55" s="12"/>
    </row>
    <row r="56" spans="1:10" ht="18">
      <c r="A56" s="7">
        <v>51</v>
      </c>
      <c r="B56" s="8" t="s">
        <v>90</v>
      </c>
      <c r="C56" s="8" t="s">
        <v>238</v>
      </c>
      <c r="D56" s="9">
        <v>3424359.0865000002</v>
      </c>
      <c r="E56" s="9">
        <v>878226.47620000003</v>
      </c>
      <c r="F56" s="9">
        <v>4013.1781000000001</v>
      </c>
      <c r="G56" s="10">
        <f t="shared" si="0"/>
        <v>4306598.7408000007</v>
      </c>
      <c r="I56" s="11"/>
      <c r="J56" s="12"/>
    </row>
    <row r="57" spans="1:10" ht="18">
      <c r="A57" s="7">
        <v>52</v>
      </c>
      <c r="B57" s="8" t="s">
        <v>90</v>
      </c>
      <c r="C57" s="8" t="s">
        <v>240</v>
      </c>
      <c r="D57" s="9">
        <v>3531716.9874</v>
      </c>
      <c r="E57" s="9">
        <v>905759.96459999995</v>
      </c>
      <c r="F57" s="9">
        <v>4138.9961999999996</v>
      </c>
      <c r="G57" s="10">
        <f t="shared" si="0"/>
        <v>4441615.9481999995</v>
      </c>
      <c r="I57" s="11"/>
      <c r="J57" s="12"/>
    </row>
    <row r="58" spans="1:10" ht="18">
      <c r="A58" s="7">
        <v>53</v>
      </c>
      <c r="B58" s="8" t="s">
        <v>90</v>
      </c>
      <c r="C58" s="8" t="s">
        <v>242</v>
      </c>
      <c r="D58" s="9">
        <v>3226569.5723000001</v>
      </c>
      <c r="E58" s="9">
        <v>827500.49109999998</v>
      </c>
      <c r="F58" s="9">
        <v>3781.3787000000002</v>
      </c>
      <c r="G58" s="10">
        <f t="shared" si="0"/>
        <v>4057851.4421000001</v>
      </c>
      <c r="I58" s="11"/>
      <c r="J58" s="12"/>
    </row>
    <row r="59" spans="1:10" ht="18">
      <c r="A59" s="7">
        <v>54</v>
      </c>
      <c r="B59" s="8" t="s">
        <v>90</v>
      </c>
      <c r="C59" s="8" t="s">
        <v>244</v>
      </c>
      <c r="D59" s="9">
        <v>3294490.0743999998</v>
      </c>
      <c r="E59" s="9">
        <v>844919.68740000005</v>
      </c>
      <c r="F59" s="9">
        <v>3860.9780999999998</v>
      </c>
      <c r="G59" s="10">
        <f t="shared" si="0"/>
        <v>4143270.7398999999</v>
      </c>
      <c r="I59" s="11"/>
      <c r="J59" s="12"/>
    </row>
    <row r="60" spans="1:10" ht="18">
      <c r="A60" s="7">
        <v>55</v>
      </c>
      <c r="B60" s="8" t="s">
        <v>90</v>
      </c>
      <c r="C60" s="8" t="s">
        <v>246</v>
      </c>
      <c r="D60" s="9">
        <v>3075210.6510000001</v>
      </c>
      <c r="E60" s="9">
        <v>788682.30390000006</v>
      </c>
      <c r="F60" s="9">
        <v>3603.9935999999998</v>
      </c>
      <c r="G60" s="10">
        <f t="shared" si="0"/>
        <v>3867496.9485000004</v>
      </c>
      <c r="I60" s="11"/>
      <c r="J60" s="12"/>
    </row>
    <row r="61" spans="1:10" ht="18">
      <c r="A61" s="7">
        <v>56</v>
      </c>
      <c r="B61" s="8" t="s">
        <v>90</v>
      </c>
      <c r="C61" s="8" t="s">
        <v>248</v>
      </c>
      <c r="D61" s="9">
        <v>3820655.8553999998</v>
      </c>
      <c r="E61" s="9">
        <v>979862.52139999997</v>
      </c>
      <c r="F61" s="9">
        <v>4477.6181999999999</v>
      </c>
      <c r="G61" s="10">
        <f t="shared" si="0"/>
        <v>4804995.9950000001</v>
      </c>
      <c r="I61" s="11"/>
      <c r="J61" s="12"/>
    </row>
    <row r="62" spans="1:10" ht="18">
      <c r="A62" s="7">
        <v>57</v>
      </c>
      <c r="B62" s="8" t="s">
        <v>90</v>
      </c>
      <c r="C62" s="8" t="s">
        <v>250</v>
      </c>
      <c r="D62" s="9">
        <v>3188054.4311000002</v>
      </c>
      <c r="E62" s="9">
        <v>817622.7254</v>
      </c>
      <c r="F62" s="9">
        <v>3736.2408</v>
      </c>
      <c r="G62" s="10">
        <f t="shared" si="0"/>
        <v>4009413.3972999998</v>
      </c>
      <c r="I62" s="11"/>
      <c r="J62" s="12"/>
    </row>
    <row r="63" spans="1:10" ht="18">
      <c r="A63" s="7">
        <v>58</v>
      </c>
      <c r="B63" s="8" t="s">
        <v>90</v>
      </c>
      <c r="C63" s="8" t="s">
        <v>252</v>
      </c>
      <c r="D63" s="9">
        <v>3354364.8139</v>
      </c>
      <c r="E63" s="9">
        <v>860275.4314</v>
      </c>
      <c r="F63" s="9">
        <v>3931.1482999999998</v>
      </c>
      <c r="G63" s="10">
        <f t="shared" si="0"/>
        <v>4218571.3935999991</v>
      </c>
      <c r="I63" s="11"/>
      <c r="J63" s="12"/>
    </row>
    <row r="64" spans="1:10" ht="18">
      <c r="A64" s="7">
        <v>59</v>
      </c>
      <c r="B64" s="8" t="s">
        <v>90</v>
      </c>
      <c r="C64" s="8" t="s">
        <v>254</v>
      </c>
      <c r="D64" s="9">
        <v>3489026.6076000002</v>
      </c>
      <c r="E64" s="9">
        <v>894811.39850000001</v>
      </c>
      <c r="F64" s="9">
        <v>4088.9652000000001</v>
      </c>
      <c r="G64" s="10">
        <f t="shared" si="0"/>
        <v>4387926.9713000003</v>
      </c>
      <c r="I64" s="11"/>
      <c r="J64" s="12"/>
    </row>
    <row r="65" spans="1:10" ht="18">
      <c r="A65" s="7">
        <v>60</v>
      </c>
      <c r="B65" s="8" t="s">
        <v>90</v>
      </c>
      <c r="C65" s="8" t="s">
        <v>256</v>
      </c>
      <c r="D65" s="9">
        <v>2998909.6880000001</v>
      </c>
      <c r="E65" s="9">
        <v>769113.81700000004</v>
      </c>
      <c r="F65" s="9">
        <v>3514.5726</v>
      </c>
      <c r="G65" s="10">
        <f t="shared" si="0"/>
        <v>3771538.0776</v>
      </c>
      <c r="I65" s="11"/>
      <c r="J65" s="12"/>
    </row>
    <row r="66" spans="1:10" ht="18">
      <c r="A66" s="7">
        <v>61</v>
      </c>
      <c r="B66" s="8" t="s">
        <v>90</v>
      </c>
      <c r="C66" s="8" t="s">
        <v>258</v>
      </c>
      <c r="D66" s="9">
        <v>3131445.0992999999</v>
      </c>
      <c r="E66" s="9">
        <v>803104.4425</v>
      </c>
      <c r="F66" s="9">
        <v>3669.8975</v>
      </c>
      <c r="G66" s="10">
        <f t="shared" si="0"/>
        <v>3938219.4392999997</v>
      </c>
      <c r="I66" s="11"/>
      <c r="J66" s="12"/>
    </row>
    <row r="67" spans="1:10" ht="18">
      <c r="A67" s="7">
        <v>62</v>
      </c>
      <c r="B67" s="8" t="s">
        <v>90</v>
      </c>
      <c r="C67" s="8" t="s">
        <v>260</v>
      </c>
      <c r="D67" s="9">
        <v>3207480.4860999999</v>
      </c>
      <c r="E67" s="9">
        <v>822604.81850000005</v>
      </c>
      <c r="F67" s="9">
        <v>3759.0072</v>
      </c>
      <c r="G67" s="10">
        <f t="shared" si="0"/>
        <v>4033844.3117999998</v>
      </c>
      <c r="I67" s="11"/>
      <c r="J67" s="12"/>
    </row>
    <row r="68" spans="1:10" ht="18">
      <c r="A68" s="7">
        <v>63</v>
      </c>
      <c r="B68" s="8" t="s">
        <v>90</v>
      </c>
      <c r="C68" s="8" t="s">
        <v>262</v>
      </c>
      <c r="D68" s="9">
        <v>3779122.5534000001</v>
      </c>
      <c r="E68" s="9">
        <v>969210.7047</v>
      </c>
      <c r="F68" s="9">
        <v>4428.9431999999997</v>
      </c>
      <c r="G68" s="10">
        <f t="shared" si="0"/>
        <v>4752762.2012999998</v>
      </c>
      <c r="I68" s="11"/>
      <c r="J68" s="12"/>
    </row>
    <row r="69" spans="1:10" ht="18">
      <c r="A69" s="7">
        <v>64</v>
      </c>
      <c r="B69" s="8" t="s">
        <v>90</v>
      </c>
      <c r="C69" s="8" t="s">
        <v>264</v>
      </c>
      <c r="D69" s="9">
        <v>2815093.7414000002</v>
      </c>
      <c r="E69" s="9">
        <v>721971.55559999996</v>
      </c>
      <c r="F69" s="9">
        <v>3299.1495</v>
      </c>
      <c r="G69" s="10">
        <f t="shared" si="0"/>
        <v>3540364.4465000001</v>
      </c>
      <c r="I69" s="11"/>
      <c r="J69" s="12"/>
    </row>
    <row r="70" spans="1:10" ht="18">
      <c r="A70" s="7">
        <v>65</v>
      </c>
      <c r="B70" s="8" t="s">
        <v>90</v>
      </c>
      <c r="C70" s="8" t="s">
        <v>266</v>
      </c>
      <c r="D70" s="9">
        <v>3454143.0096999998</v>
      </c>
      <c r="E70" s="9">
        <v>885864.99459999998</v>
      </c>
      <c r="F70" s="9">
        <v>4048.0834</v>
      </c>
      <c r="G70" s="10">
        <f t="shared" ref="G70:G133" si="1">SUM(D70:F70)</f>
        <v>4344056.0877</v>
      </c>
      <c r="I70" s="11"/>
      <c r="J70" s="12"/>
    </row>
    <row r="71" spans="1:10" ht="18">
      <c r="A71" s="7">
        <v>66</v>
      </c>
      <c r="B71" s="8" t="s">
        <v>90</v>
      </c>
      <c r="C71" s="8" t="s">
        <v>268</v>
      </c>
      <c r="D71" s="9">
        <v>2816096.2307000002</v>
      </c>
      <c r="E71" s="9">
        <v>722228.65850000002</v>
      </c>
      <c r="F71" s="9">
        <v>3300.3244</v>
      </c>
      <c r="G71" s="10">
        <f t="shared" si="1"/>
        <v>3541625.2135999999</v>
      </c>
      <c r="I71" s="11"/>
      <c r="J71" s="12"/>
    </row>
    <row r="72" spans="1:10" ht="18">
      <c r="A72" s="7">
        <v>67</v>
      </c>
      <c r="B72" s="8" t="s">
        <v>90</v>
      </c>
      <c r="C72" s="8" t="s">
        <v>270</v>
      </c>
      <c r="D72" s="9">
        <v>3672641.5726999999</v>
      </c>
      <c r="E72" s="9">
        <v>941902.1152</v>
      </c>
      <c r="F72" s="9">
        <v>4304.1527999999998</v>
      </c>
      <c r="G72" s="10">
        <f t="shared" si="1"/>
        <v>4618847.8407000005</v>
      </c>
      <c r="I72" s="11"/>
      <c r="J72" s="12"/>
    </row>
    <row r="73" spans="1:10" ht="36">
      <c r="A73" s="7">
        <v>68</v>
      </c>
      <c r="B73" s="8" t="s">
        <v>90</v>
      </c>
      <c r="C73" s="8" t="s">
        <v>272</v>
      </c>
      <c r="D73" s="9">
        <v>3038930.1013000002</v>
      </c>
      <c r="E73" s="9">
        <v>779377.63150000002</v>
      </c>
      <c r="F73" s="9">
        <v>3561.4746</v>
      </c>
      <c r="G73" s="10">
        <f t="shared" si="1"/>
        <v>3821869.2074000002</v>
      </c>
      <c r="I73" s="11"/>
      <c r="J73" s="12"/>
    </row>
    <row r="74" spans="1:10" ht="18">
      <c r="A74" s="7">
        <v>69</v>
      </c>
      <c r="B74" s="8" t="s">
        <v>90</v>
      </c>
      <c r="C74" s="8" t="s">
        <v>274</v>
      </c>
      <c r="D74" s="9">
        <v>4593491.0373</v>
      </c>
      <c r="E74" s="9">
        <v>1178067.2953000001</v>
      </c>
      <c r="F74" s="9">
        <v>5383.3424999999997</v>
      </c>
      <c r="G74" s="10">
        <f t="shared" si="1"/>
        <v>5776941.6751000006</v>
      </c>
      <c r="I74" s="11"/>
      <c r="J74" s="12"/>
    </row>
    <row r="75" spans="1:10" ht="18">
      <c r="A75" s="7">
        <v>70</v>
      </c>
      <c r="B75" s="8" t="s">
        <v>91</v>
      </c>
      <c r="C75" s="8" t="s">
        <v>279</v>
      </c>
      <c r="D75" s="9">
        <v>5166656.3508000001</v>
      </c>
      <c r="E75" s="9">
        <v>1325063.8400999999</v>
      </c>
      <c r="F75" s="9">
        <v>6055.0636000000004</v>
      </c>
      <c r="G75" s="10">
        <f t="shared" si="1"/>
        <v>6497775.2544999998</v>
      </c>
      <c r="I75" s="11"/>
      <c r="J75" s="12"/>
    </row>
    <row r="76" spans="1:10" ht="18">
      <c r="A76" s="7">
        <v>71</v>
      </c>
      <c r="B76" s="8" t="s">
        <v>91</v>
      </c>
      <c r="C76" s="8" t="s">
        <v>281</v>
      </c>
      <c r="D76" s="9">
        <v>3397887.2724000001</v>
      </c>
      <c r="E76" s="9">
        <v>871437.39619999996</v>
      </c>
      <c r="F76" s="9">
        <v>3982.1545000000001</v>
      </c>
      <c r="G76" s="10">
        <f t="shared" si="1"/>
        <v>4273306.8231000006</v>
      </c>
      <c r="I76" s="11"/>
      <c r="J76" s="12"/>
    </row>
    <row r="77" spans="1:10" ht="18">
      <c r="A77" s="7">
        <v>72</v>
      </c>
      <c r="B77" s="8" t="s">
        <v>91</v>
      </c>
      <c r="C77" s="8" t="s">
        <v>283</v>
      </c>
      <c r="D77" s="9">
        <v>3495465.1079000002</v>
      </c>
      <c r="E77" s="9">
        <v>896462.64509999997</v>
      </c>
      <c r="F77" s="9">
        <v>4096.5108</v>
      </c>
      <c r="G77" s="10">
        <f t="shared" si="1"/>
        <v>4396024.2638000008</v>
      </c>
      <c r="I77" s="11"/>
      <c r="J77" s="12"/>
    </row>
    <row r="78" spans="1:10" ht="18">
      <c r="A78" s="7">
        <v>73</v>
      </c>
      <c r="B78" s="8" t="s">
        <v>91</v>
      </c>
      <c r="C78" s="8" t="s">
        <v>285</v>
      </c>
      <c r="D78" s="9">
        <v>4224951.5016000001</v>
      </c>
      <c r="E78" s="9">
        <v>1083549.9945</v>
      </c>
      <c r="F78" s="9">
        <v>4951.4324999999999</v>
      </c>
      <c r="G78" s="10">
        <f t="shared" si="1"/>
        <v>5313452.9286000002</v>
      </c>
      <c r="I78" s="11"/>
      <c r="J78" s="12"/>
    </row>
    <row r="79" spans="1:10" ht="18">
      <c r="A79" s="7">
        <v>74</v>
      </c>
      <c r="B79" s="8" t="s">
        <v>91</v>
      </c>
      <c r="C79" s="8" t="s">
        <v>287</v>
      </c>
      <c r="D79" s="9">
        <v>3208713.2124000001</v>
      </c>
      <c r="E79" s="9">
        <v>822920.96900000004</v>
      </c>
      <c r="F79" s="9">
        <v>3760.4519</v>
      </c>
      <c r="G79" s="10">
        <f t="shared" si="1"/>
        <v>4035394.6333000003</v>
      </c>
      <c r="I79" s="11"/>
      <c r="J79" s="12"/>
    </row>
    <row r="80" spans="1:10" ht="18">
      <c r="A80" s="7">
        <v>75</v>
      </c>
      <c r="B80" s="8" t="s">
        <v>91</v>
      </c>
      <c r="C80" s="8" t="s">
        <v>288</v>
      </c>
      <c r="D80" s="9">
        <v>3693944.4125999999</v>
      </c>
      <c r="E80" s="9">
        <v>947365.53700000001</v>
      </c>
      <c r="F80" s="9">
        <v>4329.1187</v>
      </c>
      <c r="G80" s="10">
        <f t="shared" si="1"/>
        <v>4645639.0683000004</v>
      </c>
      <c r="I80" s="11"/>
      <c r="J80" s="12"/>
    </row>
    <row r="81" spans="1:10" ht="18">
      <c r="A81" s="7">
        <v>76</v>
      </c>
      <c r="B81" s="8" t="s">
        <v>91</v>
      </c>
      <c r="C81" s="8" t="s">
        <v>290</v>
      </c>
      <c r="D81" s="9">
        <v>3423453.1623</v>
      </c>
      <c r="E81" s="9">
        <v>877994.13890000002</v>
      </c>
      <c r="F81" s="9">
        <v>4012.1163999999999</v>
      </c>
      <c r="G81" s="10">
        <f t="shared" si="1"/>
        <v>4305459.4175999993</v>
      </c>
      <c r="I81" s="11"/>
      <c r="J81" s="12"/>
    </row>
    <row r="82" spans="1:10" ht="18">
      <c r="A82" s="7">
        <v>77</v>
      </c>
      <c r="B82" s="8" t="s">
        <v>91</v>
      </c>
      <c r="C82" s="8" t="s">
        <v>292</v>
      </c>
      <c r="D82" s="9">
        <v>3060992.5035000001</v>
      </c>
      <c r="E82" s="9">
        <v>785035.8541</v>
      </c>
      <c r="F82" s="9">
        <v>3587.3305999999998</v>
      </c>
      <c r="G82" s="10">
        <f t="shared" si="1"/>
        <v>3849615.6882000002</v>
      </c>
      <c r="I82" s="11"/>
      <c r="J82" s="12"/>
    </row>
    <row r="83" spans="1:10" ht="18">
      <c r="A83" s="7">
        <v>78</v>
      </c>
      <c r="B83" s="8" t="s">
        <v>91</v>
      </c>
      <c r="C83" s="8" t="s">
        <v>294</v>
      </c>
      <c r="D83" s="9">
        <v>3399805.9681000002</v>
      </c>
      <c r="E83" s="9">
        <v>871929.47349999996</v>
      </c>
      <c r="F83" s="9">
        <v>3984.4031</v>
      </c>
      <c r="G83" s="10">
        <f t="shared" si="1"/>
        <v>4275719.8447000002</v>
      </c>
      <c r="I83" s="11"/>
      <c r="J83" s="12"/>
    </row>
    <row r="84" spans="1:10" ht="18">
      <c r="A84" s="7">
        <v>79</v>
      </c>
      <c r="B84" s="8" t="s">
        <v>91</v>
      </c>
      <c r="C84" s="8" t="s">
        <v>296</v>
      </c>
      <c r="D84" s="9">
        <v>5378615.5992999999</v>
      </c>
      <c r="E84" s="9">
        <v>1379423.8587</v>
      </c>
      <c r="F84" s="9">
        <v>6303.4692999999997</v>
      </c>
      <c r="G84" s="10">
        <f t="shared" si="1"/>
        <v>6764342.9272999996</v>
      </c>
      <c r="I84" s="11"/>
      <c r="J84" s="12"/>
    </row>
    <row r="85" spans="1:10" ht="18">
      <c r="A85" s="7">
        <v>80</v>
      </c>
      <c r="B85" s="8" t="s">
        <v>91</v>
      </c>
      <c r="C85" s="8" t="s">
        <v>298</v>
      </c>
      <c r="D85" s="9">
        <v>3738144.3369</v>
      </c>
      <c r="E85" s="9">
        <v>958701.24769999995</v>
      </c>
      <c r="F85" s="9">
        <v>4380.9188000000004</v>
      </c>
      <c r="G85" s="10">
        <f t="shared" si="1"/>
        <v>4701226.5033999998</v>
      </c>
      <c r="I85" s="11"/>
      <c r="J85" s="12"/>
    </row>
    <row r="86" spans="1:10" ht="18">
      <c r="A86" s="7">
        <v>81</v>
      </c>
      <c r="B86" s="8" t="s">
        <v>91</v>
      </c>
      <c r="C86" s="8" t="s">
        <v>300</v>
      </c>
      <c r="D86" s="9">
        <v>4570256.7659</v>
      </c>
      <c r="E86" s="9">
        <v>1172108.53</v>
      </c>
      <c r="F86" s="9">
        <v>5356.1130999999996</v>
      </c>
      <c r="G86" s="10">
        <f t="shared" si="1"/>
        <v>5747721.409</v>
      </c>
      <c r="I86" s="11"/>
      <c r="J86" s="12"/>
    </row>
    <row r="87" spans="1:10" ht="18">
      <c r="A87" s="7">
        <v>82</v>
      </c>
      <c r="B87" s="8" t="s">
        <v>91</v>
      </c>
      <c r="C87" s="8" t="s">
        <v>302</v>
      </c>
      <c r="D87" s="9">
        <v>3357972.1954000001</v>
      </c>
      <c r="E87" s="9">
        <v>861200.59660000005</v>
      </c>
      <c r="F87" s="9">
        <v>3935.3760000000002</v>
      </c>
      <c r="G87" s="10">
        <f t="shared" si="1"/>
        <v>4223108.1680000005</v>
      </c>
      <c r="I87" s="11"/>
      <c r="J87" s="12"/>
    </row>
    <row r="88" spans="1:10" ht="18">
      <c r="A88" s="7">
        <v>83</v>
      </c>
      <c r="B88" s="8" t="s">
        <v>91</v>
      </c>
      <c r="C88" s="8" t="s">
        <v>304</v>
      </c>
      <c r="D88" s="9">
        <v>3329449.4131</v>
      </c>
      <c r="E88" s="9">
        <v>853885.51610000001</v>
      </c>
      <c r="F88" s="9">
        <v>3901.9486999999999</v>
      </c>
      <c r="G88" s="10">
        <f t="shared" si="1"/>
        <v>4187236.8779000002</v>
      </c>
      <c r="I88" s="11"/>
      <c r="J88" s="12"/>
    </row>
    <row r="89" spans="1:10" ht="18">
      <c r="A89" s="7">
        <v>84</v>
      </c>
      <c r="B89" s="8" t="s">
        <v>91</v>
      </c>
      <c r="C89" s="8" t="s">
        <v>306</v>
      </c>
      <c r="D89" s="9">
        <v>3996068.3489000001</v>
      </c>
      <c r="E89" s="9">
        <v>1024849.5956</v>
      </c>
      <c r="F89" s="9">
        <v>4683.1929</v>
      </c>
      <c r="G89" s="10">
        <f t="shared" si="1"/>
        <v>5025601.1374000004</v>
      </c>
      <c r="I89" s="11"/>
      <c r="J89" s="12"/>
    </row>
    <row r="90" spans="1:10" ht="18">
      <c r="A90" s="7">
        <v>85</v>
      </c>
      <c r="B90" s="8" t="s">
        <v>91</v>
      </c>
      <c r="C90" s="8" t="s">
        <v>308</v>
      </c>
      <c r="D90" s="9">
        <v>3818356.3856000002</v>
      </c>
      <c r="E90" s="9">
        <v>979272.78910000005</v>
      </c>
      <c r="F90" s="9">
        <v>4474.9233000000004</v>
      </c>
      <c r="G90" s="10">
        <f t="shared" si="1"/>
        <v>4802104.0980000002</v>
      </c>
      <c r="I90" s="11"/>
      <c r="J90" s="12"/>
    </row>
    <row r="91" spans="1:10" ht="18">
      <c r="A91" s="7">
        <v>86</v>
      </c>
      <c r="B91" s="8" t="s">
        <v>91</v>
      </c>
      <c r="C91" s="8" t="s">
        <v>309</v>
      </c>
      <c r="D91" s="9">
        <v>3198727.9621000001</v>
      </c>
      <c r="E91" s="9">
        <v>820360.10699999996</v>
      </c>
      <c r="F91" s="9">
        <v>3748.7496999999998</v>
      </c>
      <c r="G91" s="10">
        <f t="shared" si="1"/>
        <v>4022836.8188</v>
      </c>
      <c r="I91" s="11"/>
      <c r="J91" s="12"/>
    </row>
    <row r="92" spans="1:10" ht="18">
      <c r="A92" s="7">
        <v>87</v>
      </c>
      <c r="B92" s="8" t="s">
        <v>91</v>
      </c>
      <c r="C92" s="8" t="s">
        <v>311</v>
      </c>
      <c r="D92" s="9">
        <v>3314464.7516999999</v>
      </c>
      <c r="E92" s="9">
        <v>850042.48270000005</v>
      </c>
      <c r="F92" s="9">
        <v>3884.3874000000001</v>
      </c>
      <c r="G92" s="10">
        <f t="shared" si="1"/>
        <v>4168391.6217999998</v>
      </c>
      <c r="I92" s="11"/>
      <c r="J92" s="12"/>
    </row>
    <row r="93" spans="1:10" ht="18">
      <c r="A93" s="7">
        <v>88</v>
      </c>
      <c r="B93" s="8" t="s">
        <v>91</v>
      </c>
      <c r="C93" s="8" t="s">
        <v>313</v>
      </c>
      <c r="D93" s="9">
        <v>3579340.5060000001</v>
      </c>
      <c r="E93" s="9">
        <v>917973.70559999999</v>
      </c>
      <c r="F93" s="9">
        <v>4194.8086000000003</v>
      </c>
      <c r="G93" s="10">
        <f t="shared" si="1"/>
        <v>4501509.0202000001</v>
      </c>
      <c r="I93" s="11"/>
      <c r="J93" s="12"/>
    </row>
    <row r="94" spans="1:10" ht="18">
      <c r="A94" s="7">
        <v>89</v>
      </c>
      <c r="B94" s="8" t="s">
        <v>91</v>
      </c>
      <c r="C94" s="8" t="s">
        <v>315</v>
      </c>
      <c r="D94" s="9">
        <v>3622202.0891999998</v>
      </c>
      <c r="E94" s="9">
        <v>928966.17929999996</v>
      </c>
      <c r="F94" s="9">
        <v>4245.0402000000004</v>
      </c>
      <c r="G94" s="10">
        <f t="shared" si="1"/>
        <v>4555413.3086999999</v>
      </c>
      <c r="I94" s="11"/>
      <c r="J94" s="12"/>
    </row>
    <row r="95" spans="1:10" ht="18">
      <c r="A95" s="7">
        <v>90</v>
      </c>
      <c r="B95" s="8" t="s">
        <v>91</v>
      </c>
      <c r="C95" s="8" t="s">
        <v>317</v>
      </c>
      <c r="D95" s="9">
        <v>3477847.4114999999</v>
      </c>
      <c r="E95" s="9">
        <v>891944.33169999998</v>
      </c>
      <c r="F95" s="9">
        <v>4075.8638000000001</v>
      </c>
      <c r="G95" s="10">
        <f t="shared" si="1"/>
        <v>4373867.6070000008</v>
      </c>
      <c r="I95" s="11"/>
      <c r="J95" s="12"/>
    </row>
    <row r="96" spans="1:10" ht="18">
      <c r="A96" s="7">
        <v>91</v>
      </c>
      <c r="B96" s="8" t="s">
        <v>92</v>
      </c>
      <c r="C96" s="8" t="s">
        <v>322</v>
      </c>
      <c r="D96" s="9">
        <v>5864026.7259</v>
      </c>
      <c r="E96" s="9">
        <v>1503914.5714</v>
      </c>
      <c r="F96" s="9">
        <v>6872.3468999999996</v>
      </c>
      <c r="G96" s="10">
        <f t="shared" si="1"/>
        <v>7374813.6442</v>
      </c>
      <c r="I96" s="11"/>
      <c r="J96" s="12"/>
    </row>
    <row r="97" spans="1:10" ht="18">
      <c r="A97" s="7">
        <v>92</v>
      </c>
      <c r="B97" s="8" t="s">
        <v>92</v>
      </c>
      <c r="C97" s="8" t="s">
        <v>92</v>
      </c>
      <c r="D97" s="9">
        <v>7081429.8788999999</v>
      </c>
      <c r="E97" s="9">
        <v>1816135.2394000001</v>
      </c>
      <c r="F97" s="9">
        <v>8299.0827000000008</v>
      </c>
      <c r="G97" s="10">
        <f t="shared" si="1"/>
        <v>8905864.2009999994</v>
      </c>
      <c r="I97" s="11"/>
      <c r="J97" s="12"/>
    </row>
    <row r="98" spans="1:10" ht="18">
      <c r="A98" s="7">
        <v>93</v>
      </c>
      <c r="B98" s="8" t="s">
        <v>92</v>
      </c>
      <c r="C98" s="8" t="s">
        <v>325</v>
      </c>
      <c r="D98" s="9">
        <v>3097038.3355999999</v>
      </c>
      <c r="E98" s="9">
        <v>794280.3297</v>
      </c>
      <c r="F98" s="9">
        <v>3629.5745000000002</v>
      </c>
      <c r="G98" s="10">
        <f t="shared" si="1"/>
        <v>3894948.2398000001</v>
      </c>
      <c r="I98" s="11"/>
      <c r="J98" s="12"/>
    </row>
    <row r="99" spans="1:10" ht="18">
      <c r="A99" s="7">
        <v>94</v>
      </c>
      <c r="B99" s="8" t="s">
        <v>92</v>
      </c>
      <c r="C99" s="8" t="s">
        <v>327</v>
      </c>
      <c r="D99" s="9">
        <v>3660193.2988</v>
      </c>
      <c r="E99" s="9">
        <v>938709.57510000002</v>
      </c>
      <c r="F99" s="9">
        <v>4289.5640000000003</v>
      </c>
      <c r="G99" s="10">
        <f t="shared" si="1"/>
        <v>4603192.4379000003</v>
      </c>
      <c r="I99" s="11"/>
      <c r="J99" s="12"/>
    </row>
    <row r="100" spans="1:10" ht="18">
      <c r="A100" s="7">
        <v>95</v>
      </c>
      <c r="B100" s="8" t="s">
        <v>92</v>
      </c>
      <c r="C100" s="8" t="s">
        <v>329</v>
      </c>
      <c r="D100" s="9">
        <v>4643105.9369000001</v>
      </c>
      <c r="E100" s="9">
        <v>1190791.7548</v>
      </c>
      <c r="F100" s="9">
        <v>5441.4886999999999</v>
      </c>
      <c r="G100" s="10">
        <f t="shared" si="1"/>
        <v>5839339.1804</v>
      </c>
      <c r="I100" s="11"/>
      <c r="J100" s="12"/>
    </row>
    <row r="101" spans="1:10" ht="18">
      <c r="A101" s="7">
        <v>96</v>
      </c>
      <c r="B101" s="8" t="s">
        <v>92</v>
      </c>
      <c r="C101" s="8" t="s">
        <v>330</v>
      </c>
      <c r="D101" s="9">
        <v>3074594.0003</v>
      </c>
      <c r="E101" s="9">
        <v>788524.15489999996</v>
      </c>
      <c r="F101" s="9">
        <v>3603.2709</v>
      </c>
      <c r="G101" s="10">
        <f t="shared" si="1"/>
        <v>3866721.4260999998</v>
      </c>
      <c r="I101" s="11"/>
      <c r="J101" s="12"/>
    </row>
    <row r="102" spans="1:10" ht="18">
      <c r="A102" s="7">
        <v>97</v>
      </c>
      <c r="B102" s="8" t="s">
        <v>92</v>
      </c>
      <c r="C102" s="8" t="s">
        <v>332</v>
      </c>
      <c r="D102" s="9">
        <v>4905120.9330000002</v>
      </c>
      <c r="E102" s="9">
        <v>1257989.2948</v>
      </c>
      <c r="F102" s="9">
        <v>5748.5572000000002</v>
      </c>
      <c r="G102" s="10">
        <f t="shared" si="1"/>
        <v>6168858.7850000001</v>
      </c>
      <c r="I102" s="11"/>
      <c r="J102" s="12"/>
    </row>
    <row r="103" spans="1:10" ht="18">
      <c r="A103" s="7">
        <v>98</v>
      </c>
      <c r="B103" s="8" t="s">
        <v>92</v>
      </c>
      <c r="C103" s="8" t="s">
        <v>334</v>
      </c>
      <c r="D103" s="9">
        <v>4951576.6264000004</v>
      </c>
      <c r="E103" s="9">
        <v>1269903.5301000001</v>
      </c>
      <c r="F103" s="9">
        <v>5803.0009</v>
      </c>
      <c r="G103" s="10">
        <f t="shared" si="1"/>
        <v>6227283.1574000008</v>
      </c>
      <c r="I103" s="11"/>
      <c r="J103" s="12"/>
    </row>
    <row r="104" spans="1:10" ht="18">
      <c r="A104" s="7">
        <v>99</v>
      </c>
      <c r="B104" s="8" t="s">
        <v>92</v>
      </c>
      <c r="C104" s="8" t="s">
        <v>336</v>
      </c>
      <c r="D104" s="9">
        <v>3482886.0961000002</v>
      </c>
      <c r="E104" s="9">
        <v>893236.57539999997</v>
      </c>
      <c r="F104" s="9">
        <v>4081.7687999999998</v>
      </c>
      <c r="G104" s="10">
        <f t="shared" si="1"/>
        <v>4380204.4402999999</v>
      </c>
      <c r="I104" s="11"/>
      <c r="J104" s="12"/>
    </row>
    <row r="105" spans="1:10" ht="18">
      <c r="A105" s="7">
        <v>100</v>
      </c>
      <c r="B105" s="8" t="s">
        <v>92</v>
      </c>
      <c r="C105" s="8" t="s">
        <v>337</v>
      </c>
      <c r="D105" s="9">
        <v>3988921.05</v>
      </c>
      <c r="E105" s="9">
        <v>1023016.5673</v>
      </c>
      <c r="F105" s="9">
        <v>4674.8166000000001</v>
      </c>
      <c r="G105" s="10">
        <f t="shared" si="1"/>
        <v>5016612.4338999996</v>
      </c>
      <c r="I105" s="11"/>
      <c r="J105" s="12"/>
    </row>
    <row r="106" spans="1:10" ht="18">
      <c r="A106" s="7">
        <v>101</v>
      </c>
      <c r="B106" s="8" t="s">
        <v>92</v>
      </c>
      <c r="C106" s="8" t="s">
        <v>339</v>
      </c>
      <c r="D106" s="9">
        <v>3086500.9821000001</v>
      </c>
      <c r="E106" s="9">
        <v>791577.87280000001</v>
      </c>
      <c r="F106" s="9">
        <v>3617.2253000000001</v>
      </c>
      <c r="G106" s="10">
        <f t="shared" si="1"/>
        <v>3881696.0802000002</v>
      </c>
      <c r="I106" s="11"/>
      <c r="J106" s="12"/>
    </row>
    <row r="107" spans="1:10" ht="18">
      <c r="A107" s="7">
        <v>102</v>
      </c>
      <c r="B107" s="8" t="s">
        <v>92</v>
      </c>
      <c r="C107" s="8" t="s">
        <v>341</v>
      </c>
      <c r="D107" s="9">
        <v>4779768.3978000004</v>
      </c>
      <c r="E107" s="9">
        <v>1225840.8219000001</v>
      </c>
      <c r="F107" s="9">
        <v>5601.6502</v>
      </c>
      <c r="G107" s="10">
        <f t="shared" si="1"/>
        <v>6011210.8699000003</v>
      </c>
      <c r="I107" s="11"/>
      <c r="J107" s="12"/>
    </row>
    <row r="108" spans="1:10" ht="18">
      <c r="A108" s="7">
        <v>103</v>
      </c>
      <c r="B108" s="8" t="s">
        <v>92</v>
      </c>
      <c r="C108" s="8" t="s">
        <v>343</v>
      </c>
      <c r="D108" s="9">
        <v>3931131.3996000001</v>
      </c>
      <c r="E108" s="9">
        <v>1008195.5746000001</v>
      </c>
      <c r="F108" s="9">
        <v>4607.09</v>
      </c>
      <c r="G108" s="10">
        <f t="shared" si="1"/>
        <v>4943934.0641999999</v>
      </c>
      <c r="I108" s="11"/>
      <c r="J108" s="12"/>
    </row>
    <row r="109" spans="1:10" ht="18">
      <c r="A109" s="7">
        <v>104</v>
      </c>
      <c r="B109" s="8" t="s">
        <v>92</v>
      </c>
      <c r="C109" s="8" t="s">
        <v>345</v>
      </c>
      <c r="D109" s="9">
        <v>4590325.3875000002</v>
      </c>
      <c r="E109" s="9">
        <v>1177255.4186</v>
      </c>
      <c r="F109" s="9">
        <v>5379.6324999999997</v>
      </c>
      <c r="G109" s="10">
        <f t="shared" si="1"/>
        <v>5772960.4386</v>
      </c>
      <c r="I109" s="11"/>
      <c r="J109" s="12"/>
    </row>
    <row r="110" spans="1:10" ht="18">
      <c r="A110" s="7">
        <v>105</v>
      </c>
      <c r="B110" s="8" t="s">
        <v>92</v>
      </c>
      <c r="C110" s="8" t="s">
        <v>347</v>
      </c>
      <c r="D110" s="9">
        <v>5882400.4549000002</v>
      </c>
      <c r="E110" s="9">
        <v>1508626.7803</v>
      </c>
      <c r="F110" s="9">
        <v>6893.88</v>
      </c>
      <c r="G110" s="10">
        <f t="shared" si="1"/>
        <v>7397921.1151999999</v>
      </c>
      <c r="I110" s="11"/>
      <c r="J110" s="12"/>
    </row>
    <row r="111" spans="1:10" ht="18">
      <c r="A111" s="7">
        <v>106</v>
      </c>
      <c r="B111" s="8" t="s">
        <v>92</v>
      </c>
      <c r="C111" s="8" t="s">
        <v>349</v>
      </c>
      <c r="D111" s="9">
        <v>4409918.8041000003</v>
      </c>
      <c r="E111" s="9">
        <v>1130987.5378</v>
      </c>
      <c r="F111" s="9">
        <v>5168.2049999999999</v>
      </c>
      <c r="G111" s="10">
        <f t="shared" si="1"/>
        <v>5546074.5469000004</v>
      </c>
      <c r="I111" s="11"/>
      <c r="J111" s="12"/>
    </row>
    <row r="112" spans="1:10" ht="18">
      <c r="A112" s="7">
        <v>107</v>
      </c>
      <c r="B112" s="8" t="s">
        <v>92</v>
      </c>
      <c r="C112" s="8" t="s">
        <v>351</v>
      </c>
      <c r="D112" s="9">
        <v>4337493.2818</v>
      </c>
      <c r="E112" s="9">
        <v>1112412.9638</v>
      </c>
      <c r="F112" s="9">
        <v>5083.3258999999998</v>
      </c>
      <c r="G112" s="10">
        <f t="shared" si="1"/>
        <v>5454989.5714999996</v>
      </c>
      <c r="I112" s="11"/>
      <c r="J112" s="12"/>
    </row>
    <row r="113" spans="1:10" ht="18">
      <c r="A113" s="7">
        <v>108</v>
      </c>
      <c r="B113" s="8" t="s">
        <v>92</v>
      </c>
      <c r="C113" s="8" t="s">
        <v>353</v>
      </c>
      <c r="D113" s="9">
        <v>6099858.9550000001</v>
      </c>
      <c r="E113" s="9">
        <v>1564397.1617000001</v>
      </c>
      <c r="F113" s="9">
        <v>7148.7305999999999</v>
      </c>
      <c r="G113" s="10">
        <f t="shared" si="1"/>
        <v>7671404.8473000005</v>
      </c>
      <c r="I113" s="11"/>
      <c r="J113" s="12"/>
    </row>
    <row r="114" spans="1:10" ht="18">
      <c r="A114" s="7">
        <v>109</v>
      </c>
      <c r="B114" s="8" t="s">
        <v>92</v>
      </c>
      <c r="C114" s="8" t="s">
        <v>355</v>
      </c>
      <c r="D114" s="9">
        <v>3394925.2335000001</v>
      </c>
      <c r="E114" s="9">
        <v>870677.73840000003</v>
      </c>
      <c r="F114" s="9">
        <v>3978.6831000000002</v>
      </c>
      <c r="G114" s="10">
        <f t="shared" si="1"/>
        <v>4269581.6550000003</v>
      </c>
      <c r="I114" s="11"/>
      <c r="J114" s="12"/>
    </row>
    <row r="115" spans="1:10" ht="18">
      <c r="A115" s="7">
        <v>110</v>
      </c>
      <c r="B115" s="8" t="s">
        <v>92</v>
      </c>
      <c r="C115" s="8" t="s">
        <v>357</v>
      </c>
      <c r="D115" s="9">
        <v>3798821.9715</v>
      </c>
      <c r="E115" s="9">
        <v>974262.9057</v>
      </c>
      <c r="F115" s="9">
        <v>4452.0299000000005</v>
      </c>
      <c r="G115" s="10">
        <f t="shared" si="1"/>
        <v>4777536.9071000004</v>
      </c>
      <c r="I115" s="11"/>
      <c r="J115" s="12"/>
    </row>
    <row r="116" spans="1:10" ht="18">
      <c r="A116" s="7">
        <v>111</v>
      </c>
      <c r="B116" s="8" t="s">
        <v>93</v>
      </c>
      <c r="C116" s="8" t="s">
        <v>362</v>
      </c>
      <c r="D116" s="9">
        <v>4313844.4305999996</v>
      </c>
      <c r="E116" s="9">
        <v>1106347.8735</v>
      </c>
      <c r="F116" s="9">
        <v>5055.6106</v>
      </c>
      <c r="G116" s="10">
        <f t="shared" si="1"/>
        <v>5425247.9146999996</v>
      </c>
      <c r="I116" s="11"/>
      <c r="J116" s="12"/>
    </row>
    <row r="117" spans="1:10" ht="18">
      <c r="A117" s="7">
        <v>112</v>
      </c>
      <c r="B117" s="8" t="s">
        <v>93</v>
      </c>
      <c r="C117" s="8" t="s">
        <v>363</v>
      </c>
      <c r="D117" s="9">
        <v>4952315.7725</v>
      </c>
      <c r="E117" s="9">
        <v>1270093.0948000001</v>
      </c>
      <c r="F117" s="9">
        <v>5803.8671999999997</v>
      </c>
      <c r="G117" s="10">
        <f t="shared" si="1"/>
        <v>6228212.7345000003</v>
      </c>
      <c r="I117" s="11"/>
      <c r="J117" s="12"/>
    </row>
    <row r="118" spans="1:10" ht="36">
      <c r="A118" s="7">
        <v>113</v>
      </c>
      <c r="B118" s="8" t="s">
        <v>93</v>
      </c>
      <c r="C118" s="8" t="s">
        <v>365</v>
      </c>
      <c r="D118" s="9">
        <v>3295771.4068999998</v>
      </c>
      <c r="E118" s="9">
        <v>845248.30370000005</v>
      </c>
      <c r="F118" s="9">
        <v>3862.4798000000001</v>
      </c>
      <c r="G118" s="10">
        <f t="shared" si="1"/>
        <v>4144882.1903999997</v>
      </c>
      <c r="I118" s="11"/>
      <c r="J118" s="12"/>
    </row>
    <row r="119" spans="1:10" ht="18">
      <c r="A119" s="7">
        <v>114</v>
      </c>
      <c r="B119" s="8" t="s">
        <v>93</v>
      </c>
      <c r="C119" s="8" t="s">
        <v>367</v>
      </c>
      <c r="D119" s="9">
        <v>4063835.0389</v>
      </c>
      <c r="E119" s="9">
        <v>1042229.3445</v>
      </c>
      <c r="F119" s="9">
        <v>4762.6120000000001</v>
      </c>
      <c r="G119" s="10">
        <f t="shared" si="1"/>
        <v>5110826.9953999994</v>
      </c>
      <c r="I119" s="11"/>
      <c r="J119" s="12"/>
    </row>
    <row r="120" spans="1:10" ht="18">
      <c r="A120" s="7">
        <v>115</v>
      </c>
      <c r="B120" s="8" t="s">
        <v>93</v>
      </c>
      <c r="C120" s="8" t="s">
        <v>369</v>
      </c>
      <c r="D120" s="9">
        <v>4270736.324</v>
      </c>
      <c r="E120" s="9">
        <v>1095292.1753</v>
      </c>
      <c r="F120" s="9">
        <v>5005.09</v>
      </c>
      <c r="G120" s="10">
        <f t="shared" si="1"/>
        <v>5371033.5893000001</v>
      </c>
      <c r="I120" s="11"/>
      <c r="J120" s="12"/>
    </row>
    <row r="121" spans="1:10" ht="18">
      <c r="A121" s="7">
        <v>116</v>
      </c>
      <c r="B121" s="8" t="s">
        <v>93</v>
      </c>
      <c r="C121" s="8" t="s">
        <v>371</v>
      </c>
      <c r="D121" s="9">
        <v>4198796.7714</v>
      </c>
      <c r="E121" s="9">
        <v>1076842.2352</v>
      </c>
      <c r="F121" s="9">
        <v>4920.7804999999998</v>
      </c>
      <c r="G121" s="10">
        <f t="shared" si="1"/>
        <v>5280559.7871000003</v>
      </c>
      <c r="I121" s="11"/>
      <c r="J121" s="12"/>
    </row>
    <row r="122" spans="1:10" ht="18">
      <c r="A122" s="7">
        <v>117</v>
      </c>
      <c r="B122" s="8" t="s">
        <v>93</v>
      </c>
      <c r="C122" s="8" t="s">
        <v>373</v>
      </c>
      <c r="D122" s="9">
        <v>5800924.9473000001</v>
      </c>
      <c r="E122" s="9">
        <v>1487731.2065000001</v>
      </c>
      <c r="F122" s="9">
        <v>6798.3948</v>
      </c>
      <c r="G122" s="10">
        <f t="shared" si="1"/>
        <v>7295454.5486000003</v>
      </c>
      <c r="I122" s="11"/>
      <c r="J122" s="12"/>
    </row>
    <row r="123" spans="1:10" ht="18">
      <c r="A123" s="7">
        <v>118</v>
      </c>
      <c r="B123" s="8" t="s">
        <v>93</v>
      </c>
      <c r="C123" s="8" t="s">
        <v>375</v>
      </c>
      <c r="D123" s="9">
        <v>5354470.5668000001</v>
      </c>
      <c r="E123" s="9">
        <v>1373231.5155</v>
      </c>
      <c r="F123" s="9">
        <v>6275.1724999999997</v>
      </c>
      <c r="G123" s="10">
        <f t="shared" si="1"/>
        <v>6733977.2548000002</v>
      </c>
      <c r="I123" s="11"/>
      <c r="J123" s="12"/>
    </row>
    <row r="124" spans="1:10" ht="18">
      <c r="A124" s="7">
        <v>119</v>
      </c>
      <c r="B124" s="8" t="s">
        <v>94</v>
      </c>
      <c r="C124" s="8" t="s">
        <v>380</v>
      </c>
      <c r="D124" s="9">
        <v>4266541.1047</v>
      </c>
      <c r="E124" s="9">
        <v>1094216.2505000001</v>
      </c>
      <c r="F124" s="9">
        <v>5000.1733999999997</v>
      </c>
      <c r="G124" s="10">
        <f t="shared" si="1"/>
        <v>5365757.5285999998</v>
      </c>
      <c r="I124" s="11"/>
      <c r="J124" s="12"/>
    </row>
    <row r="125" spans="1:10" ht="18">
      <c r="A125" s="7">
        <v>120</v>
      </c>
      <c r="B125" s="8" t="s">
        <v>94</v>
      </c>
      <c r="C125" s="8" t="s">
        <v>382</v>
      </c>
      <c r="D125" s="9">
        <v>3764576.9638</v>
      </c>
      <c r="E125" s="9">
        <v>965480.27760000003</v>
      </c>
      <c r="F125" s="9">
        <v>4411.8964999999998</v>
      </c>
      <c r="G125" s="10">
        <f t="shared" si="1"/>
        <v>4734469.1378999995</v>
      </c>
      <c r="I125" s="11"/>
      <c r="J125" s="12"/>
    </row>
    <row r="126" spans="1:10" ht="18">
      <c r="A126" s="7">
        <v>121</v>
      </c>
      <c r="B126" s="8" t="s">
        <v>94</v>
      </c>
      <c r="C126" s="8" t="s">
        <v>384</v>
      </c>
      <c r="D126" s="9">
        <v>3645229.7363</v>
      </c>
      <c r="E126" s="9">
        <v>934871.95279999997</v>
      </c>
      <c r="F126" s="9">
        <v>4272.0275000000001</v>
      </c>
      <c r="G126" s="10">
        <f t="shared" si="1"/>
        <v>4584373.7165999999</v>
      </c>
      <c r="I126" s="11"/>
      <c r="J126" s="12"/>
    </row>
    <row r="127" spans="1:10" ht="18">
      <c r="A127" s="7">
        <v>122</v>
      </c>
      <c r="B127" s="8" t="s">
        <v>94</v>
      </c>
      <c r="C127" s="8" t="s">
        <v>386</v>
      </c>
      <c r="D127" s="9">
        <v>4321372.2049000002</v>
      </c>
      <c r="E127" s="9">
        <v>1108278.4802000001</v>
      </c>
      <c r="F127" s="9">
        <v>5064.4327999999996</v>
      </c>
      <c r="G127" s="10">
        <f t="shared" si="1"/>
        <v>5434715.1179</v>
      </c>
      <c r="I127" s="11"/>
      <c r="J127" s="12"/>
    </row>
    <row r="128" spans="1:10" ht="18">
      <c r="A128" s="7">
        <v>123</v>
      </c>
      <c r="B128" s="8" t="s">
        <v>94</v>
      </c>
      <c r="C128" s="8" t="s">
        <v>388</v>
      </c>
      <c r="D128" s="9">
        <v>5608468.3046000004</v>
      </c>
      <c r="E128" s="9">
        <v>1438372.9135</v>
      </c>
      <c r="F128" s="9">
        <v>6572.8451999999997</v>
      </c>
      <c r="G128" s="10">
        <f t="shared" si="1"/>
        <v>7053414.0633000005</v>
      </c>
      <c r="I128" s="11"/>
      <c r="J128" s="12"/>
    </row>
    <row r="129" spans="1:10" ht="18">
      <c r="A129" s="7">
        <v>124</v>
      </c>
      <c r="B129" s="8" t="s">
        <v>94</v>
      </c>
      <c r="C129" s="8" t="s">
        <v>390</v>
      </c>
      <c r="D129" s="9">
        <v>4582188.8991999999</v>
      </c>
      <c r="E129" s="9">
        <v>1175168.6984000001</v>
      </c>
      <c r="F129" s="9">
        <v>5370.0968999999996</v>
      </c>
      <c r="G129" s="10">
        <f t="shared" si="1"/>
        <v>5762727.6945000002</v>
      </c>
      <c r="I129" s="11"/>
      <c r="J129" s="12"/>
    </row>
    <row r="130" spans="1:10" ht="18">
      <c r="A130" s="7">
        <v>125</v>
      </c>
      <c r="B130" s="8" t="s">
        <v>94</v>
      </c>
      <c r="C130" s="8" t="s">
        <v>392</v>
      </c>
      <c r="D130" s="9">
        <v>4346633.9112</v>
      </c>
      <c r="E130" s="9">
        <v>1114757.2106000001</v>
      </c>
      <c r="F130" s="9">
        <v>5094.0382</v>
      </c>
      <c r="G130" s="10">
        <f t="shared" si="1"/>
        <v>5466485.1600000001</v>
      </c>
      <c r="I130" s="11"/>
      <c r="J130" s="12"/>
    </row>
    <row r="131" spans="1:10" ht="18">
      <c r="A131" s="7">
        <v>126</v>
      </c>
      <c r="B131" s="8" t="s">
        <v>94</v>
      </c>
      <c r="C131" s="8" t="s">
        <v>394</v>
      </c>
      <c r="D131" s="9">
        <v>3735290.7266000002</v>
      </c>
      <c r="E131" s="9">
        <v>957969.39800000004</v>
      </c>
      <c r="F131" s="9">
        <v>4377.5744999999997</v>
      </c>
      <c r="G131" s="10">
        <f t="shared" si="1"/>
        <v>4697637.6991000008</v>
      </c>
      <c r="I131" s="11"/>
      <c r="J131" s="12"/>
    </row>
    <row r="132" spans="1:10" ht="18">
      <c r="A132" s="7">
        <v>127</v>
      </c>
      <c r="B132" s="8" t="s">
        <v>94</v>
      </c>
      <c r="C132" s="8" t="s">
        <v>396</v>
      </c>
      <c r="D132" s="9">
        <v>4718635.5883999998</v>
      </c>
      <c r="E132" s="9">
        <v>1210162.4276999999</v>
      </c>
      <c r="F132" s="9">
        <v>5530.0056000000004</v>
      </c>
      <c r="G132" s="10">
        <f t="shared" si="1"/>
        <v>5934328.0216999995</v>
      </c>
      <c r="I132" s="11"/>
      <c r="J132" s="12"/>
    </row>
    <row r="133" spans="1:10" ht="18">
      <c r="A133" s="7">
        <v>128</v>
      </c>
      <c r="B133" s="8" t="s">
        <v>94</v>
      </c>
      <c r="C133" s="8" t="s">
        <v>398</v>
      </c>
      <c r="D133" s="9">
        <v>4464364.1925999997</v>
      </c>
      <c r="E133" s="9">
        <v>1144950.8461</v>
      </c>
      <c r="F133" s="9">
        <v>5232.0122000000001</v>
      </c>
      <c r="G133" s="10">
        <f t="shared" si="1"/>
        <v>5614547.0508999992</v>
      </c>
      <c r="I133" s="11"/>
      <c r="J133" s="12"/>
    </row>
    <row r="134" spans="1:10" ht="18">
      <c r="A134" s="7">
        <v>129</v>
      </c>
      <c r="B134" s="8" t="s">
        <v>94</v>
      </c>
      <c r="C134" s="8" t="s">
        <v>400</v>
      </c>
      <c r="D134" s="9">
        <v>5111399.0505999997</v>
      </c>
      <c r="E134" s="9">
        <v>1310892.3052000001</v>
      </c>
      <c r="F134" s="9">
        <v>5990.3047999999999</v>
      </c>
      <c r="G134" s="10">
        <f t="shared" ref="G134:G197" si="2">SUM(D134:F134)</f>
        <v>6428281.6606000001</v>
      </c>
      <c r="I134" s="11"/>
      <c r="J134" s="12"/>
    </row>
    <row r="135" spans="1:10" ht="18">
      <c r="A135" s="7">
        <v>130</v>
      </c>
      <c r="B135" s="8" t="s">
        <v>94</v>
      </c>
      <c r="C135" s="8" t="s">
        <v>402</v>
      </c>
      <c r="D135" s="9">
        <v>3925253.4043000001</v>
      </c>
      <c r="E135" s="9">
        <v>1006688.0775</v>
      </c>
      <c r="F135" s="9">
        <v>4600.2012999999997</v>
      </c>
      <c r="G135" s="10">
        <f t="shared" si="2"/>
        <v>4936541.6831</v>
      </c>
      <c r="I135" s="11"/>
      <c r="J135" s="12"/>
    </row>
    <row r="136" spans="1:10" ht="18">
      <c r="A136" s="7">
        <v>131</v>
      </c>
      <c r="B136" s="8" t="s">
        <v>94</v>
      </c>
      <c r="C136" s="8" t="s">
        <v>404</v>
      </c>
      <c r="D136" s="9">
        <v>4715151.9415999996</v>
      </c>
      <c r="E136" s="9">
        <v>1209268.996</v>
      </c>
      <c r="F136" s="9">
        <v>5525.9229999999998</v>
      </c>
      <c r="G136" s="10">
        <f t="shared" si="2"/>
        <v>5929946.8606000002</v>
      </c>
      <c r="I136" s="11"/>
      <c r="J136" s="12"/>
    </row>
    <row r="137" spans="1:10" ht="18">
      <c r="A137" s="7">
        <v>132</v>
      </c>
      <c r="B137" s="8" t="s">
        <v>94</v>
      </c>
      <c r="C137" s="8" t="s">
        <v>405</v>
      </c>
      <c r="D137" s="9">
        <v>3483101.6063999999</v>
      </c>
      <c r="E137" s="9">
        <v>893291.84609999997</v>
      </c>
      <c r="F137" s="9">
        <v>4082.0214000000001</v>
      </c>
      <c r="G137" s="10">
        <f t="shared" si="2"/>
        <v>4380475.4738999996</v>
      </c>
      <c r="I137" s="11"/>
      <c r="J137" s="12"/>
    </row>
    <row r="138" spans="1:10" ht="18">
      <c r="A138" s="7">
        <v>133</v>
      </c>
      <c r="B138" s="8" t="s">
        <v>94</v>
      </c>
      <c r="C138" s="8" t="s">
        <v>407</v>
      </c>
      <c r="D138" s="9">
        <v>3659071.9393000002</v>
      </c>
      <c r="E138" s="9">
        <v>938421.98620000004</v>
      </c>
      <c r="F138" s="9">
        <v>4288.2498999999998</v>
      </c>
      <c r="G138" s="10">
        <f t="shared" si="2"/>
        <v>4601782.1754000001</v>
      </c>
      <c r="I138" s="11"/>
      <c r="J138" s="12"/>
    </row>
    <row r="139" spans="1:10" ht="18">
      <c r="A139" s="7">
        <v>134</v>
      </c>
      <c r="B139" s="8" t="s">
        <v>94</v>
      </c>
      <c r="C139" s="8" t="s">
        <v>409</v>
      </c>
      <c r="D139" s="9">
        <v>3337519.8435999998</v>
      </c>
      <c r="E139" s="9">
        <v>855955.29489999998</v>
      </c>
      <c r="F139" s="9">
        <v>3911.4068000000002</v>
      </c>
      <c r="G139" s="10">
        <f t="shared" si="2"/>
        <v>4197386.5453000003</v>
      </c>
      <c r="I139" s="11"/>
      <c r="J139" s="12"/>
    </row>
    <row r="140" spans="1:10" ht="18">
      <c r="A140" s="7">
        <v>135</v>
      </c>
      <c r="B140" s="8" t="s">
        <v>94</v>
      </c>
      <c r="C140" s="8" t="s">
        <v>411</v>
      </c>
      <c r="D140" s="9">
        <v>4222982.1732999999</v>
      </c>
      <c r="E140" s="9">
        <v>1083044.9317999999</v>
      </c>
      <c r="F140" s="9">
        <v>4949.1244999999999</v>
      </c>
      <c r="G140" s="10">
        <f t="shared" si="2"/>
        <v>5310976.2296000002</v>
      </c>
      <c r="I140" s="11"/>
      <c r="J140" s="12"/>
    </row>
    <row r="141" spans="1:10" ht="18">
      <c r="A141" s="7">
        <v>136</v>
      </c>
      <c r="B141" s="8" t="s">
        <v>94</v>
      </c>
      <c r="C141" s="8" t="s">
        <v>413</v>
      </c>
      <c r="D141" s="9">
        <v>3957363.4169999999</v>
      </c>
      <c r="E141" s="9">
        <v>1014923.1553</v>
      </c>
      <c r="F141" s="9">
        <v>4637.8325999999997</v>
      </c>
      <c r="G141" s="10">
        <f t="shared" si="2"/>
        <v>4976924.4049000004</v>
      </c>
      <c r="I141" s="11"/>
      <c r="J141" s="12"/>
    </row>
    <row r="142" spans="1:10" ht="18">
      <c r="A142" s="7">
        <v>137</v>
      </c>
      <c r="B142" s="8" t="s">
        <v>94</v>
      </c>
      <c r="C142" s="8" t="s">
        <v>415</v>
      </c>
      <c r="D142" s="9">
        <v>4634801.0031000003</v>
      </c>
      <c r="E142" s="9">
        <v>1188661.8343</v>
      </c>
      <c r="F142" s="9">
        <v>5431.7556999999997</v>
      </c>
      <c r="G142" s="10">
        <f t="shared" si="2"/>
        <v>5828894.5931000002</v>
      </c>
      <c r="I142" s="11"/>
      <c r="J142" s="12"/>
    </row>
    <row r="143" spans="1:10" ht="18">
      <c r="A143" s="7">
        <v>138</v>
      </c>
      <c r="B143" s="8" t="s">
        <v>94</v>
      </c>
      <c r="C143" s="8" t="s">
        <v>417</v>
      </c>
      <c r="D143" s="9">
        <v>3212277.4531999999</v>
      </c>
      <c r="E143" s="9">
        <v>823835.07019999996</v>
      </c>
      <c r="F143" s="9">
        <v>3764.6289999999999</v>
      </c>
      <c r="G143" s="10">
        <f t="shared" si="2"/>
        <v>4039877.1524</v>
      </c>
      <c r="I143" s="11"/>
      <c r="J143" s="12"/>
    </row>
    <row r="144" spans="1:10" ht="18">
      <c r="A144" s="7">
        <v>139</v>
      </c>
      <c r="B144" s="8" t="s">
        <v>94</v>
      </c>
      <c r="C144" s="8" t="s">
        <v>419</v>
      </c>
      <c r="D144" s="9">
        <v>4392221.9276000001</v>
      </c>
      <c r="E144" s="9">
        <v>1126448.9176</v>
      </c>
      <c r="F144" s="9">
        <v>5147.4651000000003</v>
      </c>
      <c r="G144" s="10">
        <f t="shared" si="2"/>
        <v>5523818.3103</v>
      </c>
      <c r="I144" s="11"/>
      <c r="J144" s="12"/>
    </row>
    <row r="145" spans="1:10" ht="18">
      <c r="A145" s="7">
        <v>140</v>
      </c>
      <c r="B145" s="8" t="s">
        <v>94</v>
      </c>
      <c r="C145" s="8" t="s">
        <v>421</v>
      </c>
      <c r="D145" s="9">
        <v>4276786.1284999996</v>
      </c>
      <c r="E145" s="9">
        <v>1096843.7352</v>
      </c>
      <c r="F145" s="9">
        <v>5012.1800999999996</v>
      </c>
      <c r="G145" s="10">
        <f t="shared" si="2"/>
        <v>5378642.0438000001</v>
      </c>
      <c r="I145" s="11"/>
      <c r="J145" s="12"/>
    </row>
    <row r="146" spans="1:10" ht="18">
      <c r="A146" s="7">
        <v>141</v>
      </c>
      <c r="B146" s="8" t="s">
        <v>94</v>
      </c>
      <c r="C146" s="8" t="s">
        <v>423</v>
      </c>
      <c r="D146" s="9">
        <v>4529873.2604</v>
      </c>
      <c r="E146" s="9">
        <v>1161751.5952000001</v>
      </c>
      <c r="F146" s="9">
        <v>5308.7856000000002</v>
      </c>
      <c r="G146" s="10">
        <f t="shared" si="2"/>
        <v>5696933.6412000004</v>
      </c>
      <c r="I146" s="11"/>
      <c r="J146" s="12"/>
    </row>
    <row r="147" spans="1:10" ht="18">
      <c r="A147" s="7">
        <v>142</v>
      </c>
      <c r="B147" s="8" t="s">
        <v>95</v>
      </c>
      <c r="C147" s="8" t="s">
        <v>427</v>
      </c>
      <c r="D147" s="9">
        <v>3804186.3604000001</v>
      </c>
      <c r="E147" s="9">
        <v>975638.68090000004</v>
      </c>
      <c r="F147" s="9">
        <v>4458.3167000000003</v>
      </c>
      <c r="G147" s="10">
        <f t="shared" si="2"/>
        <v>4784283.3580000009</v>
      </c>
      <c r="I147" s="11"/>
      <c r="J147" s="12"/>
    </row>
    <row r="148" spans="1:10" ht="18">
      <c r="A148" s="7">
        <v>143</v>
      </c>
      <c r="B148" s="8" t="s">
        <v>95</v>
      </c>
      <c r="C148" s="8" t="s">
        <v>429</v>
      </c>
      <c r="D148" s="9">
        <v>3678509.2365000001</v>
      </c>
      <c r="E148" s="9">
        <v>943406.96259999997</v>
      </c>
      <c r="F148" s="9">
        <v>4311.0294000000004</v>
      </c>
      <c r="G148" s="10">
        <f t="shared" si="2"/>
        <v>4626227.2285000002</v>
      </c>
      <c r="I148" s="11"/>
      <c r="J148" s="12"/>
    </row>
    <row r="149" spans="1:10" ht="18">
      <c r="A149" s="7">
        <v>144</v>
      </c>
      <c r="B149" s="8" t="s">
        <v>95</v>
      </c>
      <c r="C149" s="8" t="s">
        <v>431</v>
      </c>
      <c r="D149" s="9">
        <v>5160789.1012000004</v>
      </c>
      <c r="E149" s="9">
        <v>1323559.0989000001</v>
      </c>
      <c r="F149" s="9">
        <v>6048.1875</v>
      </c>
      <c r="G149" s="10">
        <f t="shared" si="2"/>
        <v>6490396.3876000009</v>
      </c>
      <c r="I149" s="11"/>
      <c r="J149" s="12"/>
    </row>
    <row r="150" spans="1:10" ht="18">
      <c r="A150" s="7">
        <v>145</v>
      </c>
      <c r="B150" s="8" t="s">
        <v>95</v>
      </c>
      <c r="C150" s="8" t="s">
        <v>432</v>
      </c>
      <c r="D150" s="9">
        <v>2972770.5688</v>
      </c>
      <c r="E150" s="9">
        <v>762410.06140000001</v>
      </c>
      <c r="F150" s="9">
        <v>3483.9389000000001</v>
      </c>
      <c r="G150" s="10">
        <f t="shared" si="2"/>
        <v>3738664.5691</v>
      </c>
      <c r="I150" s="11"/>
      <c r="J150" s="12"/>
    </row>
    <row r="151" spans="1:10" ht="18">
      <c r="A151" s="7">
        <v>146</v>
      </c>
      <c r="B151" s="8" t="s">
        <v>95</v>
      </c>
      <c r="C151" s="8" t="s">
        <v>434</v>
      </c>
      <c r="D151" s="9">
        <v>4114555.9852999998</v>
      </c>
      <c r="E151" s="9">
        <v>1055237.4657000001</v>
      </c>
      <c r="F151" s="9">
        <v>4822.0545000000002</v>
      </c>
      <c r="G151" s="10">
        <f t="shared" si="2"/>
        <v>5174615.505499999</v>
      </c>
      <c r="I151" s="11"/>
      <c r="J151" s="12"/>
    </row>
    <row r="152" spans="1:10" ht="18">
      <c r="A152" s="7">
        <v>147</v>
      </c>
      <c r="B152" s="8" t="s">
        <v>95</v>
      </c>
      <c r="C152" s="8" t="s">
        <v>436</v>
      </c>
      <c r="D152" s="9">
        <v>2964107.3095</v>
      </c>
      <c r="E152" s="9">
        <v>760188.24309999996</v>
      </c>
      <c r="F152" s="9">
        <v>3473.7860000000001</v>
      </c>
      <c r="G152" s="10">
        <f t="shared" si="2"/>
        <v>3727769.3385999999</v>
      </c>
      <c r="I152" s="11"/>
      <c r="J152" s="12"/>
    </row>
    <row r="153" spans="1:10" ht="18">
      <c r="A153" s="7">
        <v>148</v>
      </c>
      <c r="B153" s="8" t="s">
        <v>95</v>
      </c>
      <c r="C153" s="8" t="s">
        <v>438</v>
      </c>
      <c r="D153" s="9">
        <v>4968805.5170999998</v>
      </c>
      <c r="E153" s="9">
        <v>1274322.1285999999</v>
      </c>
      <c r="F153" s="9">
        <v>5823.1922999999997</v>
      </c>
      <c r="G153" s="10">
        <f t="shared" si="2"/>
        <v>6248950.8380000005</v>
      </c>
      <c r="I153" s="11"/>
      <c r="J153" s="12"/>
    </row>
    <row r="154" spans="1:10" ht="18">
      <c r="A154" s="7">
        <v>149</v>
      </c>
      <c r="B154" s="8" t="s">
        <v>95</v>
      </c>
      <c r="C154" s="8" t="s">
        <v>440</v>
      </c>
      <c r="D154" s="9">
        <v>3288184.2344999998</v>
      </c>
      <c r="E154" s="9">
        <v>843302.46349999995</v>
      </c>
      <c r="F154" s="9">
        <v>3853.5880000000002</v>
      </c>
      <c r="G154" s="10">
        <f t="shared" si="2"/>
        <v>4135340.2859999998</v>
      </c>
      <c r="I154" s="11"/>
      <c r="J154" s="12"/>
    </row>
    <row r="155" spans="1:10" ht="18">
      <c r="A155" s="7">
        <v>150</v>
      </c>
      <c r="B155" s="8" t="s">
        <v>95</v>
      </c>
      <c r="C155" s="8" t="s">
        <v>442</v>
      </c>
      <c r="D155" s="9">
        <v>3905217.3859000001</v>
      </c>
      <c r="E155" s="9">
        <v>1001549.5505</v>
      </c>
      <c r="F155" s="9">
        <v>4576.7200999999995</v>
      </c>
      <c r="G155" s="10">
        <f t="shared" si="2"/>
        <v>4911343.6564999996</v>
      </c>
      <c r="I155" s="11"/>
      <c r="J155" s="12"/>
    </row>
    <row r="156" spans="1:10" ht="18">
      <c r="A156" s="7">
        <v>151</v>
      </c>
      <c r="B156" s="8" t="s">
        <v>95</v>
      </c>
      <c r="C156" s="8" t="s">
        <v>444</v>
      </c>
      <c r="D156" s="9">
        <v>3328659.1145000001</v>
      </c>
      <c r="E156" s="9">
        <v>853682.83259999997</v>
      </c>
      <c r="F156" s="9">
        <v>3901.0225</v>
      </c>
      <c r="G156" s="10">
        <f t="shared" si="2"/>
        <v>4186242.9696</v>
      </c>
      <c r="I156" s="11"/>
      <c r="J156" s="12"/>
    </row>
    <row r="157" spans="1:10" ht="18">
      <c r="A157" s="7">
        <v>152</v>
      </c>
      <c r="B157" s="8" t="s">
        <v>95</v>
      </c>
      <c r="C157" s="8" t="s">
        <v>446</v>
      </c>
      <c r="D157" s="9">
        <v>4795923.9620000003</v>
      </c>
      <c r="E157" s="9">
        <v>1229984.1503000001</v>
      </c>
      <c r="F157" s="9">
        <v>5620.5838000000003</v>
      </c>
      <c r="G157" s="10">
        <f t="shared" si="2"/>
        <v>6031528.6961000003</v>
      </c>
      <c r="I157" s="11"/>
      <c r="J157" s="12"/>
    </row>
    <row r="158" spans="1:10" ht="18">
      <c r="A158" s="7">
        <v>153</v>
      </c>
      <c r="B158" s="8" t="s">
        <v>95</v>
      </c>
      <c r="C158" s="8" t="s">
        <v>448</v>
      </c>
      <c r="D158" s="9">
        <v>3396549.9396000002</v>
      </c>
      <c r="E158" s="9">
        <v>871094.41780000005</v>
      </c>
      <c r="F158" s="9">
        <v>3980.5871999999999</v>
      </c>
      <c r="G158" s="10">
        <f t="shared" si="2"/>
        <v>4271624.9446</v>
      </c>
      <c r="I158" s="11"/>
      <c r="J158" s="12"/>
    </row>
    <row r="159" spans="1:10" ht="18">
      <c r="A159" s="7">
        <v>154</v>
      </c>
      <c r="B159" s="8" t="s">
        <v>95</v>
      </c>
      <c r="C159" s="8" t="s">
        <v>450</v>
      </c>
      <c r="D159" s="9">
        <v>3918827.5101999999</v>
      </c>
      <c r="E159" s="9">
        <v>1005040.0639</v>
      </c>
      <c r="F159" s="9">
        <v>4592.6704</v>
      </c>
      <c r="G159" s="10">
        <f t="shared" si="2"/>
        <v>4928460.2445</v>
      </c>
      <c r="I159" s="11"/>
      <c r="J159" s="12"/>
    </row>
    <row r="160" spans="1:10" ht="18">
      <c r="A160" s="7">
        <v>155</v>
      </c>
      <c r="B160" s="8" t="s">
        <v>95</v>
      </c>
      <c r="C160" s="8" t="s">
        <v>452</v>
      </c>
      <c r="D160" s="9">
        <v>3464039.3361</v>
      </c>
      <c r="E160" s="9">
        <v>888403.05090000003</v>
      </c>
      <c r="F160" s="9">
        <v>4059.6813999999999</v>
      </c>
      <c r="G160" s="10">
        <f t="shared" si="2"/>
        <v>4356502.0684000002</v>
      </c>
      <c r="I160" s="11"/>
      <c r="J160" s="12"/>
    </row>
    <row r="161" spans="1:10" ht="18">
      <c r="A161" s="7">
        <v>156</v>
      </c>
      <c r="B161" s="8" t="s">
        <v>95</v>
      </c>
      <c r="C161" s="8" t="s">
        <v>454</v>
      </c>
      <c r="D161" s="9">
        <v>3187884.5622</v>
      </c>
      <c r="E161" s="9">
        <v>817579.16009999998</v>
      </c>
      <c r="F161" s="9">
        <v>3736.0418</v>
      </c>
      <c r="G161" s="10">
        <f t="shared" si="2"/>
        <v>4009199.7640999998</v>
      </c>
      <c r="I161" s="11"/>
      <c r="J161" s="12"/>
    </row>
    <row r="162" spans="1:10" ht="18">
      <c r="A162" s="7">
        <v>157</v>
      </c>
      <c r="B162" s="8" t="s">
        <v>95</v>
      </c>
      <c r="C162" s="8" t="s">
        <v>456</v>
      </c>
      <c r="D162" s="9">
        <v>4671143.1665000003</v>
      </c>
      <c r="E162" s="9">
        <v>1197982.3084</v>
      </c>
      <c r="F162" s="9">
        <v>5474.3468999999996</v>
      </c>
      <c r="G162" s="10">
        <f t="shared" si="2"/>
        <v>5874599.8218</v>
      </c>
      <c r="I162" s="11"/>
      <c r="J162" s="12"/>
    </row>
    <row r="163" spans="1:10" ht="18">
      <c r="A163" s="7">
        <v>158</v>
      </c>
      <c r="B163" s="8" t="s">
        <v>95</v>
      </c>
      <c r="C163" s="8" t="s">
        <v>458</v>
      </c>
      <c r="D163" s="9">
        <v>4814087.8749000002</v>
      </c>
      <c r="E163" s="9">
        <v>1234642.5488</v>
      </c>
      <c r="F163" s="9">
        <v>5641.8710000000001</v>
      </c>
      <c r="G163" s="10">
        <f t="shared" si="2"/>
        <v>6054372.2947000004</v>
      </c>
      <c r="I163" s="11"/>
      <c r="J163" s="12"/>
    </row>
    <row r="164" spans="1:10" ht="18">
      <c r="A164" s="7">
        <v>159</v>
      </c>
      <c r="B164" s="8" t="s">
        <v>95</v>
      </c>
      <c r="C164" s="8" t="s">
        <v>460</v>
      </c>
      <c r="D164" s="9">
        <v>2680486.4855</v>
      </c>
      <c r="E164" s="9">
        <v>687449.57559999998</v>
      </c>
      <c r="F164" s="9">
        <v>3141.3964999999998</v>
      </c>
      <c r="G164" s="10">
        <f t="shared" si="2"/>
        <v>3371077.4575999998</v>
      </c>
      <c r="I164" s="11"/>
      <c r="J164" s="12"/>
    </row>
    <row r="165" spans="1:10" ht="18">
      <c r="A165" s="7">
        <v>160</v>
      </c>
      <c r="B165" s="8" t="s">
        <v>95</v>
      </c>
      <c r="C165" s="8" t="s">
        <v>462</v>
      </c>
      <c r="D165" s="9">
        <v>3611136.676</v>
      </c>
      <c r="E165" s="9">
        <v>926128.29379999998</v>
      </c>
      <c r="F165" s="9">
        <v>4232.0721000000003</v>
      </c>
      <c r="G165" s="10">
        <f t="shared" si="2"/>
        <v>4541497.0419000005</v>
      </c>
      <c r="I165" s="11"/>
      <c r="J165" s="12"/>
    </row>
    <row r="166" spans="1:10" ht="18">
      <c r="A166" s="7">
        <v>161</v>
      </c>
      <c r="B166" s="8" t="s">
        <v>95</v>
      </c>
      <c r="C166" s="8" t="s">
        <v>464</v>
      </c>
      <c r="D166" s="9">
        <v>4273388.9315999998</v>
      </c>
      <c r="E166" s="9">
        <v>1095972.4749</v>
      </c>
      <c r="F166" s="9">
        <v>5008.1988000000001</v>
      </c>
      <c r="G166" s="10">
        <f t="shared" si="2"/>
        <v>5374369.6052999999</v>
      </c>
      <c r="I166" s="11"/>
      <c r="J166" s="12"/>
    </row>
    <row r="167" spans="1:10" ht="36">
      <c r="A167" s="7">
        <v>162</v>
      </c>
      <c r="B167" s="8" t="s">
        <v>95</v>
      </c>
      <c r="C167" s="8" t="s">
        <v>466</v>
      </c>
      <c r="D167" s="9">
        <v>6223075.4387999997</v>
      </c>
      <c r="E167" s="9">
        <v>1595997.8133</v>
      </c>
      <c r="F167" s="9">
        <v>7293.1341000000002</v>
      </c>
      <c r="G167" s="10">
        <f t="shared" si="2"/>
        <v>7826366.3862000005</v>
      </c>
      <c r="I167" s="11"/>
      <c r="J167" s="12"/>
    </row>
    <row r="168" spans="1:10" ht="18">
      <c r="A168" s="7">
        <v>163</v>
      </c>
      <c r="B168" s="8" t="s">
        <v>95</v>
      </c>
      <c r="C168" s="8" t="s">
        <v>468</v>
      </c>
      <c r="D168" s="9">
        <v>3886056.0652999999</v>
      </c>
      <c r="E168" s="9">
        <v>996635.35230000003</v>
      </c>
      <c r="F168" s="9">
        <v>4554.2638999999999</v>
      </c>
      <c r="G168" s="10">
        <f t="shared" si="2"/>
        <v>4887245.6814999999</v>
      </c>
      <c r="I168" s="11"/>
      <c r="J168" s="12"/>
    </row>
    <row r="169" spans="1:10" ht="18">
      <c r="A169" s="7">
        <v>164</v>
      </c>
      <c r="B169" s="8" t="s">
        <v>95</v>
      </c>
      <c r="C169" s="8" t="s">
        <v>470</v>
      </c>
      <c r="D169" s="9">
        <v>3618770.3229999999</v>
      </c>
      <c r="E169" s="9">
        <v>928086.05310000002</v>
      </c>
      <c r="F169" s="9">
        <v>4241.0183999999999</v>
      </c>
      <c r="G169" s="10">
        <f t="shared" si="2"/>
        <v>4551097.3945000004</v>
      </c>
      <c r="I169" s="11"/>
      <c r="J169" s="12"/>
    </row>
    <row r="170" spans="1:10" ht="18">
      <c r="A170" s="7">
        <v>165</v>
      </c>
      <c r="B170" s="8" t="s">
        <v>95</v>
      </c>
      <c r="C170" s="8" t="s">
        <v>472</v>
      </c>
      <c r="D170" s="9">
        <v>3532262.9438</v>
      </c>
      <c r="E170" s="9">
        <v>905899.98300000001</v>
      </c>
      <c r="F170" s="9">
        <v>4139.6360999999997</v>
      </c>
      <c r="G170" s="10">
        <f t="shared" si="2"/>
        <v>4442302.5628999993</v>
      </c>
      <c r="I170" s="11"/>
      <c r="J170" s="12"/>
    </row>
    <row r="171" spans="1:10" ht="18">
      <c r="A171" s="7">
        <v>166</v>
      </c>
      <c r="B171" s="8" t="s">
        <v>95</v>
      </c>
      <c r="C171" s="8" t="s">
        <v>474</v>
      </c>
      <c r="D171" s="9">
        <v>4039738.9145999998</v>
      </c>
      <c r="E171" s="9">
        <v>1036049.5445</v>
      </c>
      <c r="F171" s="9">
        <v>4734.3725999999997</v>
      </c>
      <c r="G171" s="10">
        <f t="shared" si="2"/>
        <v>5080522.8317</v>
      </c>
      <c r="I171" s="11"/>
      <c r="J171" s="12"/>
    </row>
    <row r="172" spans="1:10" ht="18">
      <c r="A172" s="7">
        <v>167</v>
      </c>
      <c r="B172" s="8" t="s">
        <v>95</v>
      </c>
      <c r="C172" s="8" t="s">
        <v>476</v>
      </c>
      <c r="D172" s="9">
        <v>3511539.1485000001</v>
      </c>
      <c r="E172" s="9">
        <v>900585.06559999997</v>
      </c>
      <c r="F172" s="9">
        <v>4115.3487999999998</v>
      </c>
      <c r="G172" s="10">
        <f t="shared" si="2"/>
        <v>4416239.5629000003</v>
      </c>
      <c r="I172" s="11"/>
      <c r="J172" s="12"/>
    </row>
    <row r="173" spans="1:10" ht="18">
      <c r="A173" s="7">
        <v>168</v>
      </c>
      <c r="B173" s="8" t="s">
        <v>95</v>
      </c>
      <c r="C173" s="8" t="s">
        <v>478</v>
      </c>
      <c r="D173" s="9">
        <v>3405721.7585</v>
      </c>
      <c r="E173" s="9">
        <v>873446.66359999997</v>
      </c>
      <c r="F173" s="9">
        <v>3991.3361</v>
      </c>
      <c r="G173" s="10">
        <f t="shared" si="2"/>
        <v>4283159.7582</v>
      </c>
      <c r="I173" s="11"/>
      <c r="J173" s="12"/>
    </row>
    <row r="174" spans="1:10" ht="18">
      <c r="A174" s="7">
        <v>169</v>
      </c>
      <c r="B174" s="8" t="s">
        <v>96</v>
      </c>
      <c r="C174" s="8" t="s">
        <v>483</v>
      </c>
      <c r="D174" s="9">
        <v>3610517.3961</v>
      </c>
      <c r="E174" s="9">
        <v>925969.47050000005</v>
      </c>
      <c r="F174" s="9">
        <v>4231.3464000000004</v>
      </c>
      <c r="G174" s="10">
        <f t="shared" si="2"/>
        <v>4540718.2130000005</v>
      </c>
      <c r="I174" s="11"/>
      <c r="J174" s="12"/>
    </row>
    <row r="175" spans="1:10" ht="18">
      <c r="A175" s="7">
        <v>170</v>
      </c>
      <c r="B175" s="8" t="s">
        <v>96</v>
      </c>
      <c r="C175" s="8" t="s">
        <v>484</v>
      </c>
      <c r="D175" s="9">
        <v>4538376.5661000004</v>
      </c>
      <c r="E175" s="9">
        <v>1163932.3910999999</v>
      </c>
      <c r="F175" s="9">
        <v>5318.7511000000004</v>
      </c>
      <c r="G175" s="10">
        <f t="shared" si="2"/>
        <v>5707627.7083000001</v>
      </c>
      <c r="I175" s="11"/>
      <c r="J175" s="12"/>
    </row>
    <row r="176" spans="1:10" ht="18">
      <c r="A176" s="7">
        <v>171</v>
      </c>
      <c r="B176" s="8" t="s">
        <v>96</v>
      </c>
      <c r="C176" s="8" t="s">
        <v>486</v>
      </c>
      <c r="D176" s="9">
        <v>4344562.7874999996</v>
      </c>
      <c r="E176" s="9">
        <v>1114226.0408999999</v>
      </c>
      <c r="F176" s="9">
        <v>5091.6109999999999</v>
      </c>
      <c r="G176" s="10">
        <f t="shared" si="2"/>
        <v>5463880.4393999986</v>
      </c>
      <c r="I176" s="11"/>
      <c r="J176" s="12"/>
    </row>
    <row r="177" spans="1:10" ht="18">
      <c r="A177" s="7">
        <v>172</v>
      </c>
      <c r="B177" s="8" t="s">
        <v>96</v>
      </c>
      <c r="C177" s="8" t="s">
        <v>488</v>
      </c>
      <c r="D177" s="9">
        <v>2803187.9871</v>
      </c>
      <c r="E177" s="9">
        <v>718918.15260000003</v>
      </c>
      <c r="F177" s="9">
        <v>3285.1966000000002</v>
      </c>
      <c r="G177" s="10">
        <f t="shared" si="2"/>
        <v>3525391.3363000001</v>
      </c>
      <c r="I177" s="11"/>
      <c r="J177" s="12"/>
    </row>
    <row r="178" spans="1:10" ht="18">
      <c r="A178" s="7">
        <v>173</v>
      </c>
      <c r="B178" s="8" t="s">
        <v>96</v>
      </c>
      <c r="C178" s="8" t="s">
        <v>490</v>
      </c>
      <c r="D178" s="9">
        <v>3348608.7389000002</v>
      </c>
      <c r="E178" s="9">
        <v>858799.20259999996</v>
      </c>
      <c r="F178" s="9">
        <v>3924.4025000000001</v>
      </c>
      <c r="G178" s="10">
        <f t="shared" si="2"/>
        <v>4211332.3440000005</v>
      </c>
      <c r="I178" s="11"/>
      <c r="J178" s="12"/>
    </row>
    <row r="179" spans="1:10" ht="18">
      <c r="A179" s="7">
        <v>174</v>
      </c>
      <c r="B179" s="8" t="s">
        <v>96</v>
      </c>
      <c r="C179" s="8" t="s">
        <v>492</v>
      </c>
      <c r="D179" s="9">
        <v>3852325.9748999998</v>
      </c>
      <c r="E179" s="9">
        <v>987984.78220000002</v>
      </c>
      <c r="F179" s="9">
        <v>4514.7340000000004</v>
      </c>
      <c r="G179" s="10">
        <f t="shared" si="2"/>
        <v>4844825.4911000002</v>
      </c>
      <c r="I179" s="11"/>
      <c r="J179" s="12"/>
    </row>
    <row r="180" spans="1:10" ht="18">
      <c r="A180" s="7">
        <v>175</v>
      </c>
      <c r="B180" s="8" t="s">
        <v>96</v>
      </c>
      <c r="C180" s="8" t="s">
        <v>494</v>
      </c>
      <c r="D180" s="9">
        <v>4416488.5954</v>
      </c>
      <c r="E180" s="9">
        <v>1132672.4558999999</v>
      </c>
      <c r="F180" s="9">
        <v>5175.9044000000004</v>
      </c>
      <c r="G180" s="10">
        <f t="shared" si="2"/>
        <v>5554336.9557000007</v>
      </c>
      <c r="I180" s="11"/>
      <c r="J180" s="12"/>
    </row>
    <row r="181" spans="1:10" ht="36">
      <c r="A181" s="7">
        <v>176</v>
      </c>
      <c r="B181" s="8" t="s">
        <v>96</v>
      </c>
      <c r="C181" s="8" t="s">
        <v>496</v>
      </c>
      <c r="D181" s="9">
        <v>3498538.8420000002</v>
      </c>
      <c r="E181" s="9">
        <v>897250.94869999995</v>
      </c>
      <c r="F181" s="9">
        <v>4100.1130999999996</v>
      </c>
      <c r="G181" s="10">
        <f t="shared" si="2"/>
        <v>4399889.9037999995</v>
      </c>
      <c r="I181" s="11"/>
      <c r="J181" s="12"/>
    </row>
    <row r="182" spans="1:10" ht="18">
      <c r="A182" s="7">
        <v>177</v>
      </c>
      <c r="B182" s="8" t="s">
        <v>96</v>
      </c>
      <c r="C182" s="8" t="s">
        <v>498</v>
      </c>
      <c r="D182" s="9">
        <v>3729011.1748000002</v>
      </c>
      <c r="E182" s="9">
        <v>956358.91599999997</v>
      </c>
      <c r="F182" s="9">
        <v>4370.2151999999996</v>
      </c>
      <c r="G182" s="10">
        <f t="shared" si="2"/>
        <v>4689740.3060000008</v>
      </c>
      <c r="I182" s="11"/>
      <c r="J182" s="12"/>
    </row>
    <row r="183" spans="1:10" ht="18">
      <c r="A183" s="7">
        <v>178</v>
      </c>
      <c r="B183" s="8" t="s">
        <v>96</v>
      </c>
      <c r="C183" s="8" t="s">
        <v>500</v>
      </c>
      <c r="D183" s="9">
        <v>2919961.0745000001</v>
      </c>
      <c r="E183" s="9">
        <v>748866.30180000002</v>
      </c>
      <c r="F183" s="9">
        <v>3422.0488</v>
      </c>
      <c r="G183" s="10">
        <f t="shared" si="2"/>
        <v>3672249.4251000001</v>
      </c>
      <c r="I183" s="11"/>
      <c r="J183" s="12"/>
    </row>
    <row r="184" spans="1:10" ht="18">
      <c r="A184" s="7">
        <v>179</v>
      </c>
      <c r="B184" s="8" t="s">
        <v>96</v>
      </c>
      <c r="C184" s="8" t="s">
        <v>502</v>
      </c>
      <c r="D184" s="9">
        <v>3984245.7132999999</v>
      </c>
      <c r="E184" s="9">
        <v>1021817.5095</v>
      </c>
      <c r="F184" s="9">
        <v>4669.3373000000001</v>
      </c>
      <c r="G184" s="10">
        <f t="shared" si="2"/>
        <v>5010732.5600999994</v>
      </c>
      <c r="I184" s="11"/>
      <c r="J184" s="12"/>
    </row>
    <row r="185" spans="1:10" ht="18">
      <c r="A185" s="7">
        <v>180</v>
      </c>
      <c r="B185" s="8" t="s">
        <v>96</v>
      </c>
      <c r="C185" s="8" t="s">
        <v>504</v>
      </c>
      <c r="D185" s="9">
        <v>3438323.6444000001</v>
      </c>
      <c r="E185" s="9">
        <v>881807.88930000004</v>
      </c>
      <c r="F185" s="9">
        <v>4029.5439000000001</v>
      </c>
      <c r="G185" s="10">
        <f t="shared" si="2"/>
        <v>4324161.0776000004</v>
      </c>
      <c r="I185" s="11"/>
      <c r="J185" s="12"/>
    </row>
    <row r="186" spans="1:10" ht="18">
      <c r="A186" s="7">
        <v>181</v>
      </c>
      <c r="B186" s="8" t="s">
        <v>96</v>
      </c>
      <c r="C186" s="8" t="s">
        <v>506</v>
      </c>
      <c r="D186" s="9">
        <v>3789552.1822000002</v>
      </c>
      <c r="E186" s="9">
        <v>971885.53399999999</v>
      </c>
      <c r="F186" s="9">
        <v>4441.1661999999997</v>
      </c>
      <c r="G186" s="10">
        <f t="shared" si="2"/>
        <v>4765878.8823999995</v>
      </c>
      <c r="I186" s="11"/>
      <c r="J186" s="12"/>
    </row>
    <row r="187" spans="1:10" ht="18">
      <c r="A187" s="7">
        <v>182</v>
      </c>
      <c r="B187" s="8" t="s">
        <v>96</v>
      </c>
      <c r="C187" s="8" t="s">
        <v>508</v>
      </c>
      <c r="D187" s="9">
        <v>3587707.0613000002</v>
      </c>
      <c r="E187" s="9">
        <v>920119.42980000004</v>
      </c>
      <c r="F187" s="9">
        <v>4204.6138000000001</v>
      </c>
      <c r="G187" s="10">
        <f t="shared" si="2"/>
        <v>4512031.1049000006</v>
      </c>
      <c r="I187" s="11"/>
      <c r="J187" s="12"/>
    </row>
    <row r="188" spans="1:10" ht="18">
      <c r="A188" s="7">
        <v>183</v>
      </c>
      <c r="B188" s="8" t="s">
        <v>96</v>
      </c>
      <c r="C188" s="8" t="s">
        <v>510</v>
      </c>
      <c r="D188" s="9">
        <v>4069518.8816999998</v>
      </c>
      <c r="E188" s="9">
        <v>1043687.0483</v>
      </c>
      <c r="F188" s="9">
        <v>4769.2731999999996</v>
      </c>
      <c r="G188" s="10">
        <f t="shared" si="2"/>
        <v>5117975.2031999994</v>
      </c>
      <c r="I188" s="11"/>
      <c r="J188" s="12"/>
    </row>
    <row r="189" spans="1:10" ht="18">
      <c r="A189" s="7">
        <v>184</v>
      </c>
      <c r="B189" s="8" t="s">
        <v>96</v>
      </c>
      <c r="C189" s="8" t="s">
        <v>512</v>
      </c>
      <c r="D189" s="9">
        <v>3824649.6257000002</v>
      </c>
      <c r="E189" s="9">
        <v>980886.78170000005</v>
      </c>
      <c r="F189" s="9">
        <v>4482.2987000000003</v>
      </c>
      <c r="G189" s="10">
        <f t="shared" si="2"/>
        <v>4810018.7061000001</v>
      </c>
      <c r="I189" s="11"/>
      <c r="J189" s="12"/>
    </row>
    <row r="190" spans="1:10" ht="18">
      <c r="A190" s="7">
        <v>185</v>
      </c>
      <c r="B190" s="8" t="s">
        <v>96</v>
      </c>
      <c r="C190" s="8" t="s">
        <v>514</v>
      </c>
      <c r="D190" s="9">
        <v>3839727.2612999999</v>
      </c>
      <c r="E190" s="9">
        <v>984753.65969999996</v>
      </c>
      <c r="F190" s="9">
        <v>4499.9688999999998</v>
      </c>
      <c r="G190" s="10">
        <f t="shared" si="2"/>
        <v>4828980.8898999998</v>
      </c>
      <c r="I190" s="11"/>
      <c r="J190" s="12"/>
    </row>
    <row r="191" spans="1:10" ht="18">
      <c r="A191" s="7">
        <v>186</v>
      </c>
      <c r="B191" s="8" t="s">
        <v>96</v>
      </c>
      <c r="C191" s="8" t="s">
        <v>516</v>
      </c>
      <c r="D191" s="9">
        <v>4234407.1944000004</v>
      </c>
      <c r="E191" s="9">
        <v>1085975.0438999999</v>
      </c>
      <c r="F191" s="9">
        <v>4962.5141000000003</v>
      </c>
      <c r="G191" s="10">
        <f t="shared" si="2"/>
        <v>5325344.7524000006</v>
      </c>
      <c r="I191" s="11"/>
      <c r="J191" s="12"/>
    </row>
    <row r="192" spans="1:10" ht="18">
      <c r="A192" s="7">
        <v>187</v>
      </c>
      <c r="B192" s="8" t="s">
        <v>97</v>
      </c>
      <c r="C192" s="8" t="s">
        <v>521</v>
      </c>
      <c r="D192" s="9">
        <v>2965191.0070000002</v>
      </c>
      <c r="E192" s="9">
        <v>760466.17299999995</v>
      </c>
      <c r="F192" s="9">
        <v>3475.056</v>
      </c>
      <c r="G192" s="10">
        <f t="shared" si="2"/>
        <v>3729132.236</v>
      </c>
      <c r="I192" s="11"/>
      <c r="J192" s="12"/>
    </row>
    <row r="193" spans="1:10" ht="18">
      <c r="A193" s="7">
        <v>188</v>
      </c>
      <c r="B193" s="8" t="s">
        <v>97</v>
      </c>
      <c r="C193" s="8" t="s">
        <v>523</v>
      </c>
      <c r="D193" s="9">
        <v>3231940.5474999999</v>
      </c>
      <c r="E193" s="9">
        <v>828877.95550000004</v>
      </c>
      <c r="F193" s="9">
        <v>3787.6732000000002</v>
      </c>
      <c r="G193" s="10">
        <f t="shared" si="2"/>
        <v>4064606.1762000001</v>
      </c>
      <c r="I193" s="11"/>
      <c r="J193" s="12"/>
    </row>
    <row r="194" spans="1:10" ht="18">
      <c r="A194" s="7">
        <v>189</v>
      </c>
      <c r="B194" s="8" t="s">
        <v>97</v>
      </c>
      <c r="C194" s="8" t="s">
        <v>525</v>
      </c>
      <c r="D194" s="9">
        <v>2762776.5704000001</v>
      </c>
      <c r="E194" s="9">
        <v>708554.05949999997</v>
      </c>
      <c r="F194" s="9">
        <v>3237.8364000000001</v>
      </c>
      <c r="G194" s="10">
        <f t="shared" si="2"/>
        <v>3474568.4663</v>
      </c>
      <c r="I194" s="11"/>
      <c r="J194" s="12"/>
    </row>
    <row r="195" spans="1:10" ht="18">
      <c r="A195" s="7">
        <v>190</v>
      </c>
      <c r="B195" s="8" t="s">
        <v>97</v>
      </c>
      <c r="C195" s="8" t="s">
        <v>526</v>
      </c>
      <c r="D195" s="9">
        <v>3970609.4959</v>
      </c>
      <c r="E195" s="9">
        <v>1018320.304</v>
      </c>
      <c r="F195" s="9">
        <v>4653.3563999999997</v>
      </c>
      <c r="G195" s="10">
        <f t="shared" si="2"/>
        <v>4993583.1562999999</v>
      </c>
      <c r="I195" s="11"/>
      <c r="J195" s="12"/>
    </row>
    <row r="196" spans="1:10" ht="18">
      <c r="A196" s="7">
        <v>191</v>
      </c>
      <c r="B196" s="8" t="s">
        <v>97</v>
      </c>
      <c r="C196" s="8" t="s">
        <v>528</v>
      </c>
      <c r="D196" s="9">
        <v>3612637.6546999998</v>
      </c>
      <c r="E196" s="9">
        <v>926513.2415</v>
      </c>
      <c r="F196" s="9">
        <v>4233.8311999999996</v>
      </c>
      <c r="G196" s="10">
        <f t="shared" si="2"/>
        <v>4543384.7273999993</v>
      </c>
      <c r="I196" s="11"/>
      <c r="J196" s="12"/>
    </row>
    <row r="197" spans="1:10" ht="18">
      <c r="A197" s="7">
        <v>192</v>
      </c>
      <c r="B197" s="8" t="s">
        <v>97</v>
      </c>
      <c r="C197" s="8" t="s">
        <v>530</v>
      </c>
      <c r="D197" s="9">
        <v>3700571.878</v>
      </c>
      <c r="E197" s="9">
        <v>949065.24650000001</v>
      </c>
      <c r="F197" s="9">
        <v>4336.8856999999998</v>
      </c>
      <c r="G197" s="10">
        <f t="shared" si="2"/>
        <v>4653974.0102000004</v>
      </c>
      <c r="I197" s="11"/>
      <c r="J197" s="12"/>
    </row>
    <row r="198" spans="1:10" ht="18">
      <c r="A198" s="7">
        <v>193</v>
      </c>
      <c r="B198" s="8" t="s">
        <v>97</v>
      </c>
      <c r="C198" s="8" t="s">
        <v>532</v>
      </c>
      <c r="D198" s="9">
        <v>3923289.0332999998</v>
      </c>
      <c r="E198" s="9">
        <v>1006184.2862</v>
      </c>
      <c r="F198" s="9">
        <v>4597.8990999999996</v>
      </c>
      <c r="G198" s="10">
        <f t="shared" ref="G198:G261" si="3">SUM(D198:F198)</f>
        <v>4934071.2185999993</v>
      </c>
      <c r="I198" s="11"/>
      <c r="J198" s="12"/>
    </row>
    <row r="199" spans="1:10" ht="18">
      <c r="A199" s="7">
        <v>194</v>
      </c>
      <c r="B199" s="8" t="s">
        <v>97</v>
      </c>
      <c r="C199" s="8" t="s">
        <v>534</v>
      </c>
      <c r="D199" s="9">
        <v>3689910.7327999999</v>
      </c>
      <c r="E199" s="9">
        <v>946331.04139999999</v>
      </c>
      <c r="F199" s="9">
        <v>4324.3914000000004</v>
      </c>
      <c r="G199" s="10">
        <f t="shared" si="3"/>
        <v>4640566.1655999999</v>
      </c>
      <c r="I199" s="11"/>
      <c r="J199" s="12"/>
    </row>
    <row r="200" spans="1:10" ht="18">
      <c r="A200" s="7">
        <v>195</v>
      </c>
      <c r="B200" s="8" t="s">
        <v>97</v>
      </c>
      <c r="C200" s="8" t="s">
        <v>536</v>
      </c>
      <c r="D200" s="9">
        <v>3471934.0765999998</v>
      </c>
      <c r="E200" s="9">
        <v>890427.77139999997</v>
      </c>
      <c r="F200" s="9">
        <v>4068.9335999999998</v>
      </c>
      <c r="G200" s="10">
        <f t="shared" si="3"/>
        <v>4366430.7815999994</v>
      </c>
      <c r="I200" s="11"/>
      <c r="J200" s="12"/>
    </row>
    <row r="201" spans="1:10" ht="18">
      <c r="A201" s="7">
        <v>196</v>
      </c>
      <c r="B201" s="8" t="s">
        <v>97</v>
      </c>
      <c r="C201" s="8" t="s">
        <v>538</v>
      </c>
      <c r="D201" s="9">
        <v>3882397.2179</v>
      </c>
      <c r="E201" s="9">
        <v>995696.98789999995</v>
      </c>
      <c r="F201" s="9">
        <v>4549.9759999999997</v>
      </c>
      <c r="G201" s="10">
        <f t="shared" si="3"/>
        <v>4882644.1817999994</v>
      </c>
      <c r="I201" s="11"/>
      <c r="J201" s="12"/>
    </row>
    <row r="202" spans="1:10" ht="18">
      <c r="A202" s="7">
        <v>197</v>
      </c>
      <c r="B202" s="8" t="s">
        <v>97</v>
      </c>
      <c r="C202" s="8" t="s">
        <v>540</v>
      </c>
      <c r="D202" s="9">
        <v>3262410.2606000002</v>
      </c>
      <c r="E202" s="9">
        <v>836692.35459999996</v>
      </c>
      <c r="F202" s="9">
        <v>3823.3822</v>
      </c>
      <c r="G202" s="10">
        <f t="shared" si="3"/>
        <v>4102925.9973999998</v>
      </c>
      <c r="I202" s="11"/>
      <c r="J202" s="12"/>
    </row>
    <row r="203" spans="1:10" ht="18">
      <c r="A203" s="7">
        <v>198</v>
      </c>
      <c r="B203" s="8" t="s">
        <v>97</v>
      </c>
      <c r="C203" s="8" t="s">
        <v>542</v>
      </c>
      <c r="D203" s="9">
        <v>3364682.7925</v>
      </c>
      <c r="E203" s="9">
        <v>862921.62650000001</v>
      </c>
      <c r="F203" s="9">
        <v>3943.2404999999999</v>
      </c>
      <c r="G203" s="10">
        <f t="shared" si="3"/>
        <v>4231547.6595000001</v>
      </c>
      <c r="I203" s="11"/>
      <c r="J203" s="12"/>
    </row>
    <row r="204" spans="1:10" ht="18">
      <c r="A204" s="7">
        <v>199</v>
      </c>
      <c r="B204" s="8" t="s">
        <v>97</v>
      </c>
      <c r="C204" s="8" t="s">
        <v>544</v>
      </c>
      <c r="D204" s="9">
        <v>3081976.8247000002</v>
      </c>
      <c r="E204" s="9">
        <v>790417.5871</v>
      </c>
      <c r="F204" s="9">
        <v>3611.9232000000002</v>
      </c>
      <c r="G204" s="10">
        <f t="shared" si="3"/>
        <v>3876006.3350000004</v>
      </c>
      <c r="I204" s="11"/>
      <c r="J204" s="12"/>
    </row>
    <row r="205" spans="1:10" ht="18">
      <c r="A205" s="7">
        <v>200</v>
      </c>
      <c r="B205" s="8" t="s">
        <v>97</v>
      </c>
      <c r="C205" s="8" t="s">
        <v>546</v>
      </c>
      <c r="D205" s="9">
        <v>3018380.3873000001</v>
      </c>
      <c r="E205" s="9">
        <v>774107.35979999998</v>
      </c>
      <c r="F205" s="9">
        <v>3537.3912999999998</v>
      </c>
      <c r="G205" s="10">
        <f t="shared" si="3"/>
        <v>3796025.1384000001</v>
      </c>
      <c r="I205" s="11"/>
      <c r="J205" s="12"/>
    </row>
    <row r="206" spans="1:10" ht="18">
      <c r="A206" s="7">
        <v>201</v>
      </c>
      <c r="B206" s="8" t="s">
        <v>97</v>
      </c>
      <c r="C206" s="8" t="s">
        <v>548</v>
      </c>
      <c r="D206" s="9">
        <v>3275290.8632</v>
      </c>
      <c r="E206" s="9">
        <v>839995.77170000004</v>
      </c>
      <c r="F206" s="9">
        <v>3838.4776000000002</v>
      </c>
      <c r="G206" s="10">
        <f t="shared" si="3"/>
        <v>4119125.1124999998</v>
      </c>
      <c r="I206" s="11"/>
      <c r="J206" s="12"/>
    </row>
    <row r="207" spans="1:10" ht="18">
      <c r="A207" s="7">
        <v>202</v>
      </c>
      <c r="B207" s="8" t="s">
        <v>97</v>
      </c>
      <c r="C207" s="8" t="s">
        <v>550</v>
      </c>
      <c r="D207" s="9">
        <v>2704874.6974999998</v>
      </c>
      <c r="E207" s="9">
        <v>693704.28570000001</v>
      </c>
      <c r="F207" s="9">
        <v>3169.9783000000002</v>
      </c>
      <c r="G207" s="10">
        <f t="shared" si="3"/>
        <v>3401748.9614999997</v>
      </c>
      <c r="I207" s="11"/>
      <c r="J207" s="12"/>
    </row>
    <row r="208" spans="1:10" ht="18">
      <c r="A208" s="7">
        <v>203</v>
      </c>
      <c r="B208" s="8" t="s">
        <v>97</v>
      </c>
      <c r="C208" s="8" t="s">
        <v>552</v>
      </c>
      <c r="D208" s="9">
        <v>3406998.7891000002</v>
      </c>
      <c r="E208" s="9">
        <v>873774.17660000001</v>
      </c>
      <c r="F208" s="9">
        <v>3992.8326999999999</v>
      </c>
      <c r="G208" s="10">
        <f t="shared" si="3"/>
        <v>4284765.7984000007</v>
      </c>
      <c r="I208" s="11"/>
      <c r="J208" s="12"/>
    </row>
    <row r="209" spans="1:10" ht="18">
      <c r="A209" s="7">
        <v>204</v>
      </c>
      <c r="B209" s="8" t="s">
        <v>97</v>
      </c>
      <c r="C209" s="8" t="s">
        <v>554</v>
      </c>
      <c r="D209" s="9">
        <v>3582106.3769</v>
      </c>
      <c r="E209" s="9">
        <v>918683.05319999997</v>
      </c>
      <c r="F209" s="9">
        <v>4198.0501000000004</v>
      </c>
      <c r="G209" s="10">
        <f t="shared" si="3"/>
        <v>4504987.4801999992</v>
      </c>
      <c r="I209" s="11"/>
      <c r="J209" s="12"/>
    </row>
    <row r="210" spans="1:10" ht="18">
      <c r="A210" s="7">
        <v>205</v>
      </c>
      <c r="B210" s="8" t="s">
        <v>97</v>
      </c>
      <c r="C210" s="8" t="s">
        <v>556</v>
      </c>
      <c r="D210" s="9">
        <v>4678126.6660000002</v>
      </c>
      <c r="E210" s="9">
        <v>1199773.3278999999</v>
      </c>
      <c r="F210" s="9">
        <v>5482.5312000000004</v>
      </c>
      <c r="G210" s="10">
        <f t="shared" si="3"/>
        <v>5883382.5251000002</v>
      </c>
      <c r="I210" s="11"/>
      <c r="J210" s="12"/>
    </row>
    <row r="211" spans="1:10" ht="18">
      <c r="A211" s="7">
        <v>206</v>
      </c>
      <c r="B211" s="8" t="s">
        <v>97</v>
      </c>
      <c r="C211" s="8" t="s">
        <v>558</v>
      </c>
      <c r="D211" s="9">
        <v>3708423.2963</v>
      </c>
      <c r="E211" s="9">
        <v>951078.85640000005</v>
      </c>
      <c r="F211" s="9">
        <v>4346.0871999999999</v>
      </c>
      <c r="G211" s="10">
        <f t="shared" si="3"/>
        <v>4663848.2399000004</v>
      </c>
      <c r="I211" s="11"/>
      <c r="J211" s="12"/>
    </row>
    <row r="212" spans="1:10" ht="18">
      <c r="A212" s="7">
        <v>207</v>
      </c>
      <c r="B212" s="8" t="s">
        <v>97</v>
      </c>
      <c r="C212" s="8" t="s">
        <v>560</v>
      </c>
      <c r="D212" s="9">
        <v>2941108.9978999998</v>
      </c>
      <c r="E212" s="9">
        <v>754289.99300000002</v>
      </c>
      <c r="F212" s="9">
        <v>3446.8330999999998</v>
      </c>
      <c r="G212" s="10">
        <f t="shared" si="3"/>
        <v>3698845.8239999996</v>
      </c>
      <c r="I212" s="11"/>
      <c r="J212" s="12"/>
    </row>
    <row r="213" spans="1:10" ht="18">
      <c r="A213" s="7">
        <v>208</v>
      </c>
      <c r="B213" s="8" t="s">
        <v>97</v>
      </c>
      <c r="C213" s="8" t="s">
        <v>562</v>
      </c>
      <c r="D213" s="9">
        <v>3455763.9109</v>
      </c>
      <c r="E213" s="9">
        <v>886280.69819999998</v>
      </c>
      <c r="F213" s="9">
        <v>4049.9830000000002</v>
      </c>
      <c r="G213" s="10">
        <f t="shared" si="3"/>
        <v>4346094.5921</v>
      </c>
      <c r="I213" s="11"/>
      <c r="J213" s="12"/>
    </row>
    <row r="214" spans="1:10" ht="18">
      <c r="A214" s="7">
        <v>209</v>
      </c>
      <c r="B214" s="8" t="s">
        <v>97</v>
      </c>
      <c r="C214" s="8" t="s">
        <v>563</v>
      </c>
      <c r="D214" s="9">
        <v>4294520.8767999997</v>
      </c>
      <c r="E214" s="9">
        <v>1101392.0682999999</v>
      </c>
      <c r="F214" s="9">
        <v>5032.9642999999996</v>
      </c>
      <c r="G214" s="10">
        <f t="shared" si="3"/>
        <v>5400945.9094000002</v>
      </c>
      <c r="I214" s="11"/>
      <c r="J214" s="12"/>
    </row>
    <row r="215" spans="1:10" ht="18">
      <c r="A215" s="7">
        <v>210</v>
      </c>
      <c r="B215" s="8" t="s">
        <v>97</v>
      </c>
      <c r="C215" s="8" t="s">
        <v>565</v>
      </c>
      <c r="D215" s="9">
        <v>3534139.0203</v>
      </c>
      <c r="E215" s="9">
        <v>906381.13</v>
      </c>
      <c r="F215" s="9">
        <v>4141.8347000000003</v>
      </c>
      <c r="G215" s="10">
        <f t="shared" si="3"/>
        <v>4444661.9849999994</v>
      </c>
      <c r="I215" s="11"/>
      <c r="J215" s="12"/>
    </row>
    <row r="216" spans="1:10" ht="36">
      <c r="A216" s="7">
        <v>211</v>
      </c>
      <c r="B216" s="8" t="s">
        <v>97</v>
      </c>
      <c r="C216" s="8" t="s">
        <v>567</v>
      </c>
      <c r="D216" s="9">
        <v>3393984.0200999998</v>
      </c>
      <c r="E216" s="9">
        <v>870436.35060000001</v>
      </c>
      <c r="F216" s="9">
        <v>3977.58</v>
      </c>
      <c r="G216" s="10">
        <f t="shared" si="3"/>
        <v>4268397.9506999999</v>
      </c>
      <c r="I216" s="11"/>
      <c r="J216" s="12"/>
    </row>
    <row r="217" spans="1:10" ht="18">
      <c r="A217" s="7">
        <v>212</v>
      </c>
      <c r="B217" s="8" t="s">
        <v>98</v>
      </c>
      <c r="C217" s="8" t="s">
        <v>572</v>
      </c>
      <c r="D217" s="9">
        <v>3854096.1560999998</v>
      </c>
      <c r="E217" s="9">
        <v>988438.77080000006</v>
      </c>
      <c r="F217" s="9">
        <v>4516.8085000000001</v>
      </c>
      <c r="G217" s="10">
        <f t="shared" si="3"/>
        <v>4847051.7353999997</v>
      </c>
      <c r="I217" s="11"/>
      <c r="J217" s="12"/>
    </row>
    <row r="218" spans="1:10" ht="18">
      <c r="A218" s="7">
        <v>213</v>
      </c>
      <c r="B218" s="8" t="s">
        <v>98</v>
      </c>
      <c r="C218" s="8" t="s">
        <v>574</v>
      </c>
      <c r="D218" s="9">
        <v>3618990.2346999999</v>
      </c>
      <c r="E218" s="9">
        <v>928142.45270000002</v>
      </c>
      <c r="F218" s="9">
        <v>4241.2761</v>
      </c>
      <c r="G218" s="10">
        <f t="shared" si="3"/>
        <v>4551373.9635000005</v>
      </c>
      <c r="I218" s="11"/>
      <c r="J218" s="12"/>
    </row>
    <row r="219" spans="1:10" ht="18">
      <c r="A219" s="7">
        <v>214</v>
      </c>
      <c r="B219" s="8" t="s">
        <v>98</v>
      </c>
      <c r="C219" s="8" t="s">
        <v>576</v>
      </c>
      <c r="D219" s="9">
        <v>3650144.7223999999</v>
      </c>
      <c r="E219" s="9">
        <v>936132.47219999996</v>
      </c>
      <c r="F219" s="9">
        <v>4277.7875999999997</v>
      </c>
      <c r="G219" s="10">
        <f t="shared" si="3"/>
        <v>4590554.9822000004</v>
      </c>
      <c r="I219" s="11"/>
      <c r="J219" s="12"/>
    </row>
    <row r="220" spans="1:10" ht="18">
      <c r="A220" s="7">
        <v>215</v>
      </c>
      <c r="B220" s="8" t="s">
        <v>98</v>
      </c>
      <c r="C220" s="8" t="s">
        <v>98</v>
      </c>
      <c r="D220" s="9">
        <v>3519759.4616999999</v>
      </c>
      <c r="E220" s="9">
        <v>902693.28390000004</v>
      </c>
      <c r="F220" s="9">
        <v>4124.9826000000003</v>
      </c>
      <c r="G220" s="10">
        <f t="shared" si="3"/>
        <v>4426577.7281999998</v>
      </c>
      <c r="I220" s="11"/>
      <c r="J220" s="12"/>
    </row>
    <row r="221" spans="1:10" ht="18">
      <c r="A221" s="7">
        <v>216</v>
      </c>
      <c r="B221" s="8" t="s">
        <v>98</v>
      </c>
      <c r="C221" s="8" t="s">
        <v>579</v>
      </c>
      <c r="D221" s="9">
        <v>3508337.6485000001</v>
      </c>
      <c r="E221" s="9">
        <v>899763.99459999998</v>
      </c>
      <c r="F221" s="9">
        <v>4111.5968000000003</v>
      </c>
      <c r="G221" s="10">
        <f t="shared" si="3"/>
        <v>4412213.2399000004</v>
      </c>
      <c r="I221" s="11"/>
      <c r="J221" s="12"/>
    </row>
    <row r="222" spans="1:10" ht="18">
      <c r="A222" s="7">
        <v>217</v>
      </c>
      <c r="B222" s="8" t="s">
        <v>98</v>
      </c>
      <c r="C222" s="8" t="s">
        <v>581</v>
      </c>
      <c r="D222" s="9">
        <v>3646538.0003</v>
      </c>
      <c r="E222" s="9">
        <v>935207.47609999997</v>
      </c>
      <c r="F222" s="9">
        <v>4273.5607</v>
      </c>
      <c r="G222" s="10">
        <f t="shared" si="3"/>
        <v>4586019.0371000003</v>
      </c>
      <c r="I222" s="11"/>
      <c r="J222" s="12"/>
    </row>
    <row r="223" spans="1:10" ht="18">
      <c r="A223" s="7">
        <v>218</v>
      </c>
      <c r="B223" s="8" t="s">
        <v>98</v>
      </c>
      <c r="C223" s="8" t="s">
        <v>583</v>
      </c>
      <c r="D223" s="9">
        <v>4260701.8607999999</v>
      </c>
      <c r="E223" s="9">
        <v>1092718.6919</v>
      </c>
      <c r="F223" s="9">
        <v>4993.3301000000001</v>
      </c>
      <c r="G223" s="10">
        <f t="shared" si="3"/>
        <v>5358413.8827999998</v>
      </c>
      <c r="I223" s="11"/>
      <c r="J223" s="12"/>
    </row>
    <row r="224" spans="1:10" ht="18">
      <c r="A224" s="7">
        <v>219</v>
      </c>
      <c r="B224" s="8" t="s">
        <v>98</v>
      </c>
      <c r="C224" s="8" t="s">
        <v>585</v>
      </c>
      <c r="D224" s="9">
        <v>3774016.1919</v>
      </c>
      <c r="E224" s="9">
        <v>967901.10430000001</v>
      </c>
      <c r="F224" s="9">
        <v>4422.9588000000003</v>
      </c>
      <c r="G224" s="10">
        <f t="shared" si="3"/>
        <v>4746340.2549999999</v>
      </c>
      <c r="I224" s="11"/>
      <c r="J224" s="12"/>
    </row>
    <row r="225" spans="1:10" ht="18">
      <c r="A225" s="7">
        <v>220</v>
      </c>
      <c r="B225" s="8" t="s">
        <v>98</v>
      </c>
      <c r="C225" s="8" t="s">
        <v>587</v>
      </c>
      <c r="D225" s="9">
        <v>3414580.4657999999</v>
      </c>
      <c r="E225" s="9">
        <v>875718.60739999998</v>
      </c>
      <c r="F225" s="9">
        <v>4001.7181</v>
      </c>
      <c r="G225" s="10">
        <f t="shared" si="3"/>
        <v>4294300.7912999997</v>
      </c>
      <c r="I225" s="11"/>
      <c r="J225" s="12"/>
    </row>
    <row r="226" spans="1:10" ht="18">
      <c r="A226" s="7">
        <v>221</v>
      </c>
      <c r="B226" s="8" t="s">
        <v>98</v>
      </c>
      <c r="C226" s="8" t="s">
        <v>589</v>
      </c>
      <c r="D226" s="9">
        <v>4742837.4959000004</v>
      </c>
      <c r="E226" s="9">
        <v>1216369.3573</v>
      </c>
      <c r="F226" s="9">
        <v>5558.3690999999999</v>
      </c>
      <c r="G226" s="10">
        <f t="shared" si="3"/>
        <v>5964765.2223000005</v>
      </c>
      <c r="I226" s="11"/>
      <c r="J226" s="12"/>
    </row>
    <row r="227" spans="1:10" ht="18">
      <c r="A227" s="7">
        <v>222</v>
      </c>
      <c r="B227" s="8" t="s">
        <v>98</v>
      </c>
      <c r="C227" s="8" t="s">
        <v>591</v>
      </c>
      <c r="D227" s="9">
        <v>3679422.5065000001</v>
      </c>
      <c r="E227" s="9">
        <v>943641.18389999995</v>
      </c>
      <c r="F227" s="9">
        <v>4312.0996999999998</v>
      </c>
      <c r="G227" s="10">
        <f t="shared" si="3"/>
        <v>4627375.7900999999</v>
      </c>
      <c r="I227" s="11"/>
      <c r="J227" s="12"/>
    </row>
    <row r="228" spans="1:10" ht="18">
      <c r="A228" s="7">
        <v>223</v>
      </c>
      <c r="B228" s="8" t="s">
        <v>98</v>
      </c>
      <c r="C228" s="8" t="s">
        <v>593</v>
      </c>
      <c r="D228" s="9">
        <v>4059960.1002000002</v>
      </c>
      <c r="E228" s="9">
        <v>1041235.5604</v>
      </c>
      <c r="F228" s="9">
        <v>4758.0708000000004</v>
      </c>
      <c r="G228" s="10">
        <f t="shared" si="3"/>
        <v>5105953.7313999999</v>
      </c>
      <c r="I228" s="11"/>
      <c r="J228" s="12"/>
    </row>
    <row r="229" spans="1:10" ht="18">
      <c r="A229" s="7">
        <v>224</v>
      </c>
      <c r="B229" s="8" t="s">
        <v>98</v>
      </c>
      <c r="C229" s="8" t="s">
        <v>594</v>
      </c>
      <c r="D229" s="9">
        <v>4446663.6864</v>
      </c>
      <c r="E229" s="9">
        <v>1140411.2949999999</v>
      </c>
      <c r="F229" s="9">
        <v>5211.2681000000002</v>
      </c>
      <c r="G229" s="10">
        <f t="shared" si="3"/>
        <v>5592286.2494999999</v>
      </c>
      <c r="I229" s="11"/>
      <c r="J229" s="12"/>
    </row>
    <row r="230" spans="1:10" ht="18">
      <c r="A230" s="7">
        <v>225</v>
      </c>
      <c r="B230" s="8" t="s">
        <v>99</v>
      </c>
      <c r="C230" s="8" t="s">
        <v>599</v>
      </c>
      <c r="D230" s="9">
        <v>4616581.9381999997</v>
      </c>
      <c r="E230" s="9">
        <v>1183989.2912000001</v>
      </c>
      <c r="F230" s="9">
        <v>5410.4038</v>
      </c>
      <c r="G230" s="10">
        <f t="shared" si="3"/>
        <v>5805981.6332</v>
      </c>
      <c r="I230" s="11"/>
      <c r="J230" s="12"/>
    </row>
    <row r="231" spans="1:10" ht="18">
      <c r="A231" s="7">
        <v>226</v>
      </c>
      <c r="B231" s="8" t="s">
        <v>99</v>
      </c>
      <c r="C231" s="8" t="s">
        <v>601</v>
      </c>
      <c r="D231" s="9">
        <v>4384748.2801999999</v>
      </c>
      <c r="E231" s="9">
        <v>1124532.1924999999</v>
      </c>
      <c r="F231" s="9">
        <v>5138.7064</v>
      </c>
      <c r="G231" s="10">
        <f t="shared" si="3"/>
        <v>5514419.1790999994</v>
      </c>
      <c r="I231" s="11"/>
      <c r="J231" s="12"/>
    </row>
    <row r="232" spans="1:10" ht="18">
      <c r="A232" s="7">
        <v>227</v>
      </c>
      <c r="B232" s="8" t="s">
        <v>99</v>
      </c>
      <c r="C232" s="8" t="s">
        <v>602</v>
      </c>
      <c r="D232" s="9">
        <v>2901468.2478</v>
      </c>
      <c r="E232" s="9">
        <v>744123.54859999998</v>
      </c>
      <c r="F232" s="9">
        <v>3400.3761</v>
      </c>
      <c r="G232" s="10">
        <f t="shared" si="3"/>
        <v>3648992.1724999999</v>
      </c>
      <c r="I232" s="11"/>
      <c r="J232" s="12"/>
    </row>
    <row r="233" spans="1:10" ht="36">
      <c r="A233" s="7">
        <v>228</v>
      </c>
      <c r="B233" s="8" t="s">
        <v>99</v>
      </c>
      <c r="C233" s="8" t="s">
        <v>604</v>
      </c>
      <c r="D233" s="9">
        <v>2987147.0482999999</v>
      </c>
      <c r="E233" s="9">
        <v>766097.11769999994</v>
      </c>
      <c r="F233" s="9">
        <v>3500.7874000000002</v>
      </c>
      <c r="G233" s="10">
        <f t="shared" si="3"/>
        <v>3756744.9533999995</v>
      </c>
      <c r="I233" s="11"/>
      <c r="J233" s="12"/>
    </row>
    <row r="234" spans="1:10" ht="36">
      <c r="A234" s="7">
        <v>229</v>
      </c>
      <c r="B234" s="8" t="s">
        <v>99</v>
      </c>
      <c r="C234" s="8" t="s">
        <v>606</v>
      </c>
      <c r="D234" s="9">
        <v>3576645.2947999998</v>
      </c>
      <c r="E234" s="9">
        <v>917282.47959999996</v>
      </c>
      <c r="F234" s="9">
        <v>4191.6499999999996</v>
      </c>
      <c r="G234" s="10">
        <f t="shared" si="3"/>
        <v>4498119.4243999999</v>
      </c>
      <c r="I234" s="11"/>
      <c r="J234" s="12"/>
    </row>
    <row r="235" spans="1:10" ht="18">
      <c r="A235" s="7">
        <v>230</v>
      </c>
      <c r="B235" s="8" t="s">
        <v>99</v>
      </c>
      <c r="C235" s="8" t="s">
        <v>608</v>
      </c>
      <c r="D235" s="9">
        <v>3040019.1973000001</v>
      </c>
      <c r="E235" s="9">
        <v>779656.946</v>
      </c>
      <c r="F235" s="9">
        <v>3562.7509</v>
      </c>
      <c r="G235" s="10">
        <f t="shared" si="3"/>
        <v>3823238.8942</v>
      </c>
      <c r="I235" s="11"/>
      <c r="J235" s="12"/>
    </row>
    <row r="236" spans="1:10" ht="36">
      <c r="A236" s="7">
        <v>231</v>
      </c>
      <c r="B236" s="8" t="s">
        <v>99</v>
      </c>
      <c r="C236" s="8" t="s">
        <v>610</v>
      </c>
      <c r="D236" s="9">
        <v>3042815.3550999998</v>
      </c>
      <c r="E236" s="9">
        <v>780374.06110000005</v>
      </c>
      <c r="F236" s="9">
        <v>3566.0279</v>
      </c>
      <c r="G236" s="10">
        <f t="shared" si="3"/>
        <v>3826755.4441</v>
      </c>
      <c r="I236" s="11"/>
      <c r="J236" s="12"/>
    </row>
    <row r="237" spans="1:10" ht="18">
      <c r="A237" s="7">
        <v>232</v>
      </c>
      <c r="B237" s="8" t="s">
        <v>99</v>
      </c>
      <c r="C237" s="8" t="s">
        <v>612</v>
      </c>
      <c r="D237" s="9">
        <v>3529919.4851000002</v>
      </c>
      <c r="E237" s="9">
        <v>905298.96909999999</v>
      </c>
      <c r="F237" s="9">
        <v>4136.8896000000004</v>
      </c>
      <c r="G237" s="10">
        <f t="shared" si="3"/>
        <v>4439355.3438000008</v>
      </c>
      <c r="I237" s="11"/>
      <c r="J237" s="12"/>
    </row>
    <row r="238" spans="1:10" ht="18">
      <c r="A238" s="7">
        <v>233</v>
      </c>
      <c r="B238" s="8" t="s">
        <v>99</v>
      </c>
      <c r="C238" s="8" t="s">
        <v>614</v>
      </c>
      <c r="D238" s="9">
        <v>3885109.6601999998</v>
      </c>
      <c r="E238" s="9">
        <v>996392.63300000003</v>
      </c>
      <c r="F238" s="9">
        <v>4553.1548000000003</v>
      </c>
      <c r="G238" s="10">
        <f t="shared" si="3"/>
        <v>4886055.4479999999</v>
      </c>
      <c r="I238" s="11"/>
      <c r="J238" s="12"/>
    </row>
    <row r="239" spans="1:10" ht="18">
      <c r="A239" s="7">
        <v>234</v>
      </c>
      <c r="B239" s="8" t="s">
        <v>99</v>
      </c>
      <c r="C239" s="8" t="s">
        <v>616</v>
      </c>
      <c r="D239" s="9">
        <v>2826987.3958999999</v>
      </c>
      <c r="E239" s="9">
        <v>725021.85560000001</v>
      </c>
      <c r="F239" s="9">
        <v>3313.0882999999999</v>
      </c>
      <c r="G239" s="10">
        <f t="shared" si="3"/>
        <v>3555322.3397999997</v>
      </c>
      <c r="I239" s="11"/>
      <c r="J239" s="12"/>
    </row>
    <row r="240" spans="1:10" ht="18">
      <c r="A240" s="7">
        <v>235</v>
      </c>
      <c r="B240" s="8" t="s">
        <v>99</v>
      </c>
      <c r="C240" s="8" t="s">
        <v>618</v>
      </c>
      <c r="D240" s="9">
        <v>4850795.0965</v>
      </c>
      <c r="E240" s="9">
        <v>1244056.6473999999</v>
      </c>
      <c r="F240" s="9">
        <v>5684.89</v>
      </c>
      <c r="G240" s="10">
        <f t="shared" si="3"/>
        <v>6100536.6338999998</v>
      </c>
      <c r="I240" s="11"/>
      <c r="J240" s="12"/>
    </row>
    <row r="241" spans="1:10" ht="18">
      <c r="A241" s="7">
        <v>236</v>
      </c>
      <c r="B241" s="8" t="s">
        <v>99</v>
      </c>
      <c r="C241" s="8" t="s">
        <v>620</v>
      </c>
      <c r="D241" s="9">
        <v>4992239.8835000005</v>
      </c>
      <c r="E241" s="9">
        <v>1280332.2113000001</v>
      </c>
      <c r="F241" s="9">
        <v>5850.6562000000004</v>
      </c>
      <c r="G241" s="10">
        <f t="shared" si="3"/>
        <v>6278422.7510000011</v>
      </c>
      <c r="I241" s="11"/>
      <c r="J241" s="12"/>
    </row>
    <row r="242" spans="1:10" ht="18">
      <c r="A242" s="7">
        <v>237</v>
      </c>
      <c r="B242" s="8" t="s">
        <v>99</v>
      </c>
      <c r="C242" s="8" t="s">
        <v>622</v>
      </c>
      <c r="D242" s="9">
        <v>3912953.9119000002</v>
      </c>
      <c r="E242" s="9">
        <v>1003533.6946</v>
      </c>
      <c r="F242" s="9">
        <v>4585.7869000000001</v>
      </c>
      <c r="G242" s="10">
        <f t="shared" si="3"/>
        <v>4921073.3933999995</v>
      </c>
      <c r="I242" s="11"/>
      <c r="J242" s="12"/>
    </row>
    <row r="243" spans="1:10" ht="36">
      <c r="A243" s="7">
        <v>238</v>
      </c>
      <c r="B243" s="8" t="s">
        <v>99</v>
      </c>
      <c r="C243" s="8" t="s">
        <v>623</v>
      </c>
      <c r="D243" s="9">
        <v>3731687.1494999998</v>
      </c>
      <c r="E243" s="9">
        <v>957045.2084</v>
      </c>
      <c r="F243" s="9">
        <v>4373.3513000000003</v>
      </c>
      <c r="G243" s="10">
        <f t="shared" si="3"/>
        <v>4693105.7092000004</v>
      </c>
      <c r="I243" s="11"/>
      <c r="J243" s="12"/>
    </row>
    <row r="244" spans="1:10" ht="36">
      <c r="A244" s="7">
        <v>239</v>
      </c>
      <c r="B244" s="8" t="s">
        <v>99</v>
      </c>
      <c r="C244" s="8" t="s">
        <v>625</v>
      </c>
      <c r="D244" s="9">
        <v>4072829.4797999999</v>
      </c>
      <c r="E244" s="9">
        <v>1044536.0992000001</v>
      </c>
      <c r="F244" s="9">
        <v>4773.1531000000004</v>
      </c>
      <c r="G244" s="10">
        <f t="shared" si="3"/>
        <v>5122138.7320999997</v>
      </c>
      <c r="I244" s="11"/>
      <c r="J244" s="12"/>
    </row>
    <row r="245" spans="1:10" ht="18">
      <c r="A245" s="7">
        <v>240</v>
      </c>
      <c r="B245" s="8" t="s">
        <v>99</v>
      </c>
      <c r="C245" s="8" t="s">
        <v>627</v>
      </c>
      <c r="D245" s="9">
        <v>3572717.5180000002</v>
      </c>
      <c r="E245" s="9">
        <v>916275.14439999999</v>
      </c>
      <c r="F245" s="9">
        <v>4187.0468000000001</v>
      </c>
      <c r="G245" s="10">
        <f t="shared" si="3"/>
        <v>4493179.7091999995</v>
      </c>
      <c r="I245" s="11"/>
      <c r="J245" s="12"/>
    </row>
    <row r="246" spans="1:10" ht="18">
      <c r="A246" s="7">
        <v>241</v>
      </c>
      <c r="B246" s="8" t="s">
        <v>99</v>
      </c>
      <c r="C246" s="8" t="s">
        <v>629</v>
      </c>
      <c r="D246" s="9">
        <v>2930113.4937999998</v>
      </c>
      <c r="E246" s="9">
        <v>751470.0368</v>
      </c>
      <c r="F246" s="9">
        <v>3433.9468999999999</v>
      </c>
      <c r="G246" s="10">
        <f t="shared" si="3"/>
        <v>3685017.4774999996</v>
      </c>
      <c r="I246" s="11"/>
      <c r="J246" s="12"/>
    </row>
    <row r="247" spans="1:10" ht="18">
      <c r="A247" s="7">
        <v>242</v>
      </c>
      <c r="B247" s="8" t="s">
        <v>99</v>
      </c>
      <c r="C247" s="8" t="s">
        <v>631</v>
      </c>
      <c r="D247" s="9">
        <v>3646230.6349999998</v>
      </c>
      <c r="E247" s="9">
        <v>935128.64780000004</v>
      </c>
      <c r="F247" s="9">
        <v>4273.2004999999999</v>
      </c>
      <c r="G247" s="10">
        <f t="shared" si="3"/>
        <v>4585632.4833000004</v>
      </c>
      <c r="I247" s="11"/>
      <c r="J247" s="12"/>
    </row>
    <row r="248" spans="1:10" ht="18">
      <c r="A248" s="7">
        <v>243</v>
      </c>
      <c r="B248" s="8" t="s">
        <v>100</v>
      </c>
      <c r="C248" s="8" t="s">
        <v>635</v>
      </c>
      <c r="D248" s="9">
        <v>4284398.5812999997</v>
      </c>
      <c r="E248" s="9">
        <v>1098796.0589999999</v>
      </c>
      <c r="F248" s="9">
        <v>5021.1014999999998</v>
      </c>
      <c r="G248" s="10">
        <f t="shared" si="3"/>
        <v>5388215.7418</v>
      </c>
      <c r="I248" s="11"/>
      <c r="J248" s="12"/>
    </row>
    <row r="249" spans="1:10" ht="18">
      <c r="A249" s="7">
        <v>244</v>
      </c>
      <c r="B249" s="8" t="s">
        <v>100</v>
      </c>
      <c r="C249" s="8" t="s">
        <v>637</v>
      </c>
      <c r="D249" s="9">
        <v>3260137.8084</v>
      </c>
      <c r="E249" s="9">
        <v>836109.5514</v>
      </c>
      <c r="F249" s="9">
        <v>3820.7190000000001</v>
      </c>
      <c r="G249" s="10">
        <f t="shared" si="3"/>
        <v>4100068.0787999998</v>
      </c>
      <c r="I249" s="11"/>
      <c r="J249" s="12"/>
    </row>
    <row r="250" spans="1:10" ht="18">
      <c r="A250" s="7">
        <v>245</v>
      </c>
      <c r="B250" s="8" t="s">
        <v>100</v>
      </c>
      <c r="C250" s="8" t="s">
        <v>639</v>
      </c>
      <c r="D250" s="9">
        <v>3108495.5608999999</v>
      </c>
      <c r="E250" s="9">
        <v>797218.701</v>
      </c>
      <c r="F250" s="9">
        <v>3643.0018</v>
      </c>
      <c r="G250" s="10">
        <f t="shared" si="3"/>
        <v>3909357.2637</v>
      </c>
      <c r="I250" s="11"/>
      <c r="J250" s="12"/>
    </row>
    <row r="251" spans="1:10" ht="18">
      <c r="A251" s="7">
        <v>246</v>
      </c>
      <c r="B251" s="8" t="s">
        <v>100</v>
      </c>
      <c r="C251" s="8" t="s">
        <v>641</v>
      </c>
      <c r="D251" s="9">
        <v>3209690.4227999998</v>
      </c>
      <c r="E251" s="9">
        <v>823171.58880000003</v>
      </c>
      <c r="F251" s="9">
        <v>3761.5971</v>
      </c>
      <c r="G251" s="10">
        <f t="shared" si="3"/>
        <v>4036623.6086999997</v>
      </c>
      <c r="I251" s="11"/>
      <c r="J251" s="12"/>
    </row>
    <row r="252" spans="1:10" ht="36">
      <c r="A252" s="7">
        <v>247</v>
      </c>
      <c r="B252" s="8" t="s">
        <v>100</v>
      </c>
      <c r="C252" s="8" t="s">
        <v>643</v>
      </c>
      <c r="D252" s="9">
        <v>3399687.6329999999</v>
      </c>
      <c r="E252" s="9">
        <v>871899.12470000004</v>
      </c>
      <c r="F252" s="9">
        <v>3984.2644</v>
      </c>
      <c r="G252" s="10">
        <f t="shared" si="3"/>
        <v>4275571.0220999997</v>
      </c>
      <c r="I252" s="11"/>
      <c r="J252" s="12"/>
    </row>
    <row r="253" spans="1:10" ht="18">
      <c r="A253" s="7">
        <v>248</v>
      </c>
      <c r="B253" s="8" t="s">
        <v>100</v>
      </c>
      <c r="C253" s="8" t="s">
        <v>645</v>
      </c>
      <c r="D253" s="9">
        <v>3465669.6697999998</v>
      </c>
      <c r="E253" s="9">
        <v>888821.17359999998</v>
      </c>
      <c r="F253" s="9">
        <v>4061.5920999999998</v>
      </c>
      <c r="G253" s="10">
        <f t="shared" si="3"/>
        <v>4358552.4354999997</v>
      </c>
      <c r="I253" s="11"/>
      <c r="J253" s="12"/>
    </row>
    <row r="254" spans="1:10" ht="18">
      <c r="A254" s="7">
        <v>249</v>
      </c>
      <c r="B254" s="8" t="s">
        <v>100</v>
      </c>
      <c r="C254" s="8" t="s">
        <v>647</v>
      </c>
      <c r="D254" s="9">
        <v>2855733.3281999999</v>
      </c>
      <c r="E254" s="9">
        <v>732394.16619999998</v>
      </c>
      <c r="F254" s="9">
        <v>3346.7770999999998</v>
      </c>
      <c r="G254" s="10">
        <f t="shared" si="3"/>
        <v>3591474.2714999998</v>
      </c>
      <c r="I254" s="11"/>
      <c r="J254" s="12"/>
    </row>
    <row r="255" spans="1:10" ht="18">
      <c r="A255" s="7">
        <v>250</v>
      </c>
      <c r="B255" s="8" t="s">
        <v>100</v>
      </c>
      <c r="C255" s="8" t="s">
        <v>649</v>
      </c>
      <c r="D255" s="9">
        <v>3518035.0123999999</v>
      </c>
      <c r="E255" s="9">
        <v>902251.02399999998</v>
      </c>
      <c r="F255" s="9">
        <v>4122.9615999999996</v>
      </c>
      <c r="G255" s="10">
        <f t="shared" si="3"/>
        <v>4424408.9979999997</v>
      </c>
      <c r="I255" s="11"/>
      <c r="J255" s="12"/>
    </row>
    <row r="256" spans="1:10" ht="18">
      <c r="A256" s="7">
        <v>251</v>
      </c>
      <c r="B256" s="8" t="s">
        <v>100</v>
      </c>
      <c r="C256" s="8" t="s">
        <v>651</v>
      </c>
      <c r="D256" s="9">
        <v>3764157.6283999998</v>
      </c>
      <c r="E256" s="9">
        <v>965372.73300000001</v>
      </c>
      <c r="F256" s="9">
        <v>4411.4050999999999</v>
      </c>
      <c r="G256" s="10">
        <f t="shared" si="3"/>
        <v>4733941.7664999999</v>
      </c>
      <c r="I256" s="11"/>
      <c r="J256" s="12"/>
    </row>
    <row r="257" spans="1:10" ht="18">
      <c r="A257" s="7">
        <v>252</v>
      </c>
      <c r="B257" s="8" t="s">
        <v>100</v>
      </c>
      <c r="C257" s="8" t="s">
        <v>653</v>
      </c>
      <c r="D257" s="9">
        <v>3286936.2242000001</v>
      </c>
      <c r="E257" s="9">
        <v>842982.39320000005</v>
      </c>
      <c r="F257" s="9">
        <v>3852.1253999999999</v>
      </c>
      <c r="G257" s="10">
        <f t="shared" si="3"/>
        <v>4133770.7427999997</v>
      </c>
      <c r="I257" s="11"/>
      <c r="J257" s="12"/>
    </row>
    <row r="258" spans="1:10" ht="18">
      <c r="A258" s="7">
        <v>253</v>
      </c>
      <c r="B258" s="8" t="s">
        <v>100</v>
      </c>
      <c r="C258" s="8" t="s">
        <v>655</v>
      </c>
      <c r="D258" s="9">
        <v>3522494.1217</v>
      </c>
      <c r="E258" s="9">
        <v>903394.62710000004</v>
      </c>
      <c r="F258" s="9">
        <v>4128.1875</v>
      </c>
      <c r="G258" s="10">
        <f t="shared" si="3"/>
        <v>4430016.9363000002</v>
      </c>
      <c r="I258" s="11"/>
      <c r="J258" s="12"/>
    </row>
    <row r="259" spans="1:10" ht="18">
      <c r="A259" s="7">
        <v>254</v>
      </c>
      <c r="B259" s="8" t="s">
        <v>100</v>
      </c>
      <c r="C259" s="8" t="s">
        <v>657</v>
      </c>
      <c r="D259" s="9">
        <v>2471946.4846999999</v>
      </c>
      <c r="E259" s="9">
        <v>633966.47250000003</v>
      </c>
      <c r="F259" s="9">
        <v>2896.998</v>
      </c>
      <c r="G259" s="10">
        <f t="shared" si="3"/>
        <v>3108809.9552000002</v>
      </c>
      <c r="I259" s="11"/>
      <c r="J259" s="12"/>
    </row>
    <row r="260" spans="1:10" ht="36">
      <c r="A260" s="7">
        <v>255</v>
      </c>
      <c r="B260" s="8" t="s">
        <v>100</v>
      </c>
      <c r="C260" s="8" t="s">
        <v>659</v>
      </c>
      <c r="D260" s="9">
        <v>3133025.3639000002</v>
      </c>
      <c r="E260" s="9">
        <v>803509.72420000006</v>
      </c>
      <c r="F260" s="9">
        <v>3671.7494999999999</v>
      </c>
      <c r="G260" s="10">
        <f t="shared" si="3"/>
        <v>3940206.8376000002</v>
      </c>
      <c r="I260" s="11"/>
      <c r="J260" s="12"/>
    </row>
    <row r="261" spans="1:10" ht="18">
      <c r="A261" s="7">
        <v>256</v>
      </c>
      <c r="B261" s="8" t="s">
        <v>100</v>
      </c>
      <c r="C261" s="8" t="s">
        <v>661</v>
      </c>
      <c r="D261" s="9">
        <v>3057322.5104</v>
      </c>
      <c r="E261" s="9">
        <v>784094.63119999995</v>
      </c>
      <c r="F261" s="9">
        <v>3583.0295000000001</v>
      </c>
      <c r="G261" s="10">
        <f t="shared" si="3"/>
        <v>3845000.1710999999</v>
      </c>
      <c r="I261" s="11"/>
      <c r="J261" s="12"/>
    </row>
    <row r="262" spans="1:10" ht="18">
      <c r="A262" s="7">
        <v>257</v>
      </c>
      <c r="B262" s="8" t="s">
        <v>100</v>
      </c>
      <c r="C262" s="8" t="s">
        <v>663</v>
      </c>
      <c r="D262" s="9">
        <v>3279019.6326000001</v>
      </c>
      <c r="E262" s="9">
        <v>840952.0686</v>
      </c>
      <c r="F262" s="9">
        <v>3842.8474999999999</v>
      </c>
      <c r="G262" s="10">
        <f t="shared" ref="G262:G325" si="4">SUM(D262:F262)</f>
        <v>4123814.5487000002</v>
      </c>
      <c r="I262" s="11"/>
      <c r="J262" s="12"/>
    </row>
    <row r="263" spans="1:10" ht="18">
      <c r="A263" s="7">
        <v>258</v>
      </c>
      <c r="B263" s="8" t="s">
        <v>100</v>
      </c>
      <c r="C263" s="8" t="s">
        <v>665</v>
      </c>
      <c r="D263" s="9">
        <v>3187462.8354000002</v>
      </c>
      <c r="E263" s="9">
        <v>817471.00210000004</v>
      </c>
      <c r="F263" s="9">
        <v>3735.5475000000001</v>
      </c>
      <c r="G263" s="10">
        <f t="shared" si="4"/>
        <v>4008669.3850000002</v>
      </c>
      <c r="I263" s="11"/>
      <c r="J263" s="12"/>
    </row>
    <row r="264" spans="1:10" ht="18">
      <c r="A264" s="7">
        <v>259</v>
      </c>
      <c r="B264" s="8" t="s">
        <v>101</v>
      </c>
      <c r="C264" s="8" t="s">
        <v>669</v>
      </c>
      <c r="D264" s="9">
        <v>3992846.1072999998</v>
      </c>
      <c r="E264" s="9">
        <v>1024023.205</v>
      </c>
      <c r="F264" s="9">
        <v>4679.4165999999996</v>
      </c>
      <c r="G264" s="10">
        <f t="shared" si="4"/>
        <v>5021548.7288999995</v>
      </c>
      <c r="I264" s="11"/>
      <c r="J264" s="12"/>
    </row>
    <row r="265" spans="1:10" ht="18">
      <c r="A265" s="7">
        <v>260</v>
      </c>
      <c r="B265" s="8" t="s">
        <v>101</v>
      </c>
      <c r="C265" s="8" t="s">
        <v>671</v>
      </c>
      <c r="D265" s="9">
        <v>3364259.7996999999</v>
      </c>
      <c r="E265" s="9">
        <v>862813.14379999996</v>
      </c>
      <c r="F265" s="9">
        <v>3942.7447000000002</v>
      </c>
      <c r="G265" s="10">
        <f t="shared" si="4"/>
        <v>4231015.6881999997</v>
      </c>
      <c r="I265" s="11"/>
      <c r="J265" s="12"/>
    </row>
    <row r="266" spans="1:10" ht="18">
      <c r="A266" s="7">
        <v>261</v>
      </c>
      <c r="B266" s="8" t="s">
        <v>101</v>
      </c>
      <c r="C266" s="8" t="s">
        <v>673</v>
      </c>
      <c r="D266" s="9">
        <v>4553882.2141000004</v>
      </c>
      <c r="E266" s="9">
        <v>1167909.0390999999</v>
      </c>
      <c r="F266" s="9">
        <v>5336.9228999999996</v>
      </c>
      <c r="G266" s="10">
        <f t="shared" si="4"/>
        <v>5727128.1760999998</v>
      </c>
      <c r="I266" s="11"/>
      <c r="J266" s="12"/>
    </row>
    <row r="267" spans="1:10" ht="18">
      <c r="A267" s="7">
        <v>262</v>
      </c>
      <c r="B267" s="8" t="s">
        <v>101</v>
      </c>
      <c r="C267" s="8" t="s">
        <v>675</v>
      </c>
      <c r="D267" s="9">
        <v>4280816.5645000003</v>
      </c>
      <c r="E267" s="9">
        <v>1097877.3988999999</v>
      </c>
      <c r="F267" s="9">
        <v>5016.9035999999996</v>
      </c>
      <c r="G267" s="10">
        <f t="shared" si="4"/>
        <v>5383710.8670000006</v>
      </c>
      <c r="I267" s="11"/>
      <c r="J267" s="12"/>
    </row>
    <row r="268" spans="1:10" ht="18">
      <c r="A268" s="7">
        <v>263</v>
      </c>
      <c r="B268" s="8" t="s">
        <v>101</v>
      </c>
      <c r="C268" s="8" t="s">
        <v>677</v>
      </c>
      <c r="D268" s="9">
        <v>4139056.6274999999</v>
      </c>
      <c r="E268" s="9">
        <v>1061521.0101999999</v>
      </c>
      <c r="F268" s="9">
        <v>4850.768</v>
      </c>
      <c r="G268" s="10">
        <f t="shared" si="4"/>
        <v>5205428.4057</v>
      </c>
      <c r="I268" s="11"/>
      <c r="J268" s="12"/>
    </row>
    <row r="269" spans="1:10" ht="18">
      <c r="A269" s="7">
        <v>264</v>
      </c>
      <c r="B269" s="8" t="s">
        <v>101</v>
      </c>
      <c r="C269" s="8" t="s">
        <v>679</v>
      </c>
      <c r="D269" s="9">
        <v>3979571.6582999998</v>
      </c>
      <c r="E269" s="9">
        <v>1020618.7804</v>
      </c>
      <c r="F269" s="9">
        <v>4663.8595999999998</v>
      </c>
      <c r="G269" s="10">
        <f t="shared" si="4"/>
        <v>5004854.2982999999</v>
      </c>
      <c r="I269" s="11"/>
      <c r="J269" s="12"/>
    </row>
    <row r="270" spans="1:10" ht="18">
      <c r="A270" s="7">
        <v>265</v>
      </c>
      <c r="B270" s="8" t="s">
        <v>101</v>
      </c>
      <c r="C270" s="8" t="s">
        <v>681</v>
      </c>
      <c r="D270" s="9">
        <v>4018117.4523</v>
      </c>
      <c r="E270" s="9">
        <v>1030504.4074</v>
      </c>
      <c r="F270" s="9">
        <v>4709.0333000000001</v>
      </c>
      <c r="G270" s="10">
        <f t="shared" si="4"/>
        <v>5053330.8930000002</v>
      </c>
      <c r="I270" s="11"/>
      <c r="J270" s="12"/>
    </row>
    <row r="271" spans="1:10" ht="18">
      <c r="A271" s="7">
        <v>266</v>
      </c>
      <c r="B271" s="8" t="s">
        <v>101</v>
      </c>
      <c r="C271" s="8" t="s">
        <v>683</v>
      </c>
      <c r="D271" s="9">
        <v>4348877.9430999998</v>
      </c>
      <c r="E271" s="9">
        <v>1115332.7250999999</v>
      </c>
      <c r="F271" s="9">
        <v>5096.6680999999999</v>
      </c>
      <c r="G271" s="10">
        <f t="shared" si="4"/>
        <v>5469307.3362999996</v>
      </c>
      <c r="I271" s="11"/>
      <c r="J271" s="12"/>
    </row>
    <row r="272" spans="1:10" ht="18">
      <c r="A272" s="7">
        <v>267</v>
      </c>
      <c r="B272" s="8" t="s">
        <v>101</v>
      </c>
      <c r="C272" s="8" t="s">
        <v>685</v>
      </c>
      <c r="D272" s="9">
        <v>3957158.6139000002</v>
      </c>
      <c r="E272" s="9">
        <v>1014870.6306</v>
      </c>
      <c r="F272" s="9">
        <v>4637.5925999999999</v>
      </c>
      <c r="G272" s="10">
        <f t="shared" si="4"/>
        <v>4976666.8371000001</v>
      </c>
      <c r="I272" s="11"/>
      <c r="J272" s="12"/>
    </row>
    <row r="273" spans="1:10" ht="18">
      <c r="A273" s="7">
        <v>268</v>
      </c>
      <c r="B273" s="8" t="s">
        <v>101</v>
      </c>
      <c r="C273" s="8" t="s">
        <v>687</v>
      </c>
      <c r="D273" s="9">
        <v>3700606.1642</v>
      </c>
      <c r="E273" s="9">
        <v>949074.03969999996</v>
      </c>
      <c r="F273" s="9">
        <v>4336.9259000000002</v>
      </c>
      <c r="G273" s="10">
        <f t="shared" si="4"/>
        <v>4654017.1298000002</v>
      </c>
      <c r="I273" s="11"/>
      <c r="J273" s="12"/>
    </row>
    <row r="274" spans="1:10" ht="18">
      <c r="A274" s="7">
        <v>269</v>
      </c>
      <c r="B274" s="8" t="s">
        <v>101</v>
      </c>
      <c r="C274" s="8" t="s">
        <v>689</v>
      </c>
      <c r="D274" s="9">
        <v>3874285.9001000002</v>
      </c>
      <c r="E274" s="9">
        <v>993616.723</v>
      </c>
      <c r="F274" s="9">
        <v>4540.4699000000001</v>
      </c>
      <c r="G274" s="10">
        <f t="shared" si="4"/>
        <v>4872443.0930000003</v>
      </c>
      <c r="I274" s="11"/>
      <c r="J274" s="12"/>
    </row>
    <row r="275" spans="1:10" ht="18">
      <c r="A275" s="7">
        <v>270</v>
      </c>
      <c r="B275" s="8" t="s">
        <v>101</v>
      </c>
      <c r="C275" s="8" t="s">
        <v>690</v>
      </c>
      <c r="D275" s="9">
        <v>3761660.0092000002</v>
      </c>
      <c r="E275" s="9">
        <v>964732.18240000005</v>
      </c>
      <c r="F275" s="9">
        <v>4408.4780000000001</v>
      </c>
      <c r="G275" s="10">
        <f t="shared" si="4"/>
        <v>4730800.6696000006</v>
      </c>
      <c r="I275" s="11"/>
      <c r="J275" s="12"/>
    </row>
    <row r="276" spans="1:10" ht="18">
      <c r="A276" s="7">
        <v>271</v>
      </c>
      <c r="B276" s="8" t="s">
        <v>101</v>
      </c>
      <c r="C276" s="8" t="s">
        <v>692</v>
      </c>
      <c r="D276" s="9">
        <v>4871841.8041000003</v>
      </c>
      <c r="E276" s="9">
        <v>1249454.3803000001</v>
      </c>
      <c r="F276" s="9">
        <v>5709.5556999999999</v>
      </c>
      <c r="G276" s="10">
        <f t="shared" si="4"/>
        <v>6127005.740100001</v>
      </c>
      <c r="I276" s="11"/>
      <c r="J276" s="12"/>
    </row>
    <row r="277" spans="1:10" ht="18">
      <c r="A277" s="7">
        <v>272</v>
      </c>
      <c r="B277" s="8" t="s">
        <v>101</v>
      </c>
      <c r="C277" s="8" t="s">
        <v>693</v>
      </c>
      <c r="D277" s="9">
        <v>3342768.7507000002</v>
      </c>
      <c r="E277" s="9">
        <v>857301.45310000004</v>
      </c>
      <c r="F277" s="9">
        <v>3917.5583000000001</v>
      </c>
      <c r="G277" s="10">
        <f t="shared" si="4"/>
        <v>4203987.7620999999</v>
      </c>
      <c r="I277" s="11"/>
      <c r="J277" s="12"/>
    </row>
    <row r="278" spans="1:10" ht="18">
      <c r="A278" s="7">
        <v>273</v>
      </c>
      <c r="B278" s="8" t="s">
        <v>101</v>
      </c>
      <c r="C278" s="8" t="s">
        <v>695</v>
      </c>
      <c r="D278" s="9">
        <v>3699904.4208</v>
      </c>
      <c r="E278" s="9">
        <v>948894.06740000006</v>
      </c>
      <c r="F278" s="9">
        <v>4336.1035000000002</v>
      </c>
      <c r="G278" s="10">
        <f t="shared" si="4"/>
        <v>4653134.5916999998</v>
      </c>
      <c r="I278" s="11"/>
      <c r="J278" s="12"/>
    </row>
    <row r="279" spans="1:10" ht="18">
      <c r="A279" s="7">
        <v>274</v>
      </c>
      <c r="B279" s="8" t="s">
        <v>101</v>
      </c>
      <c r="C279" s="8" t="s">
        <v>697</v>
      </c>
      <c r="D279" s="9">
        <v>4201192.1364000002</v>
      </c>
      <c r="E279" s="9">
        <v>1077456.5612999999</v>
      </c>
      <c r="F279" s="9">
        <v>4923.5877</v>
      </c>
      <c r="G279" s="10">
        <f t="shared" si="4"/>
        <v>5283572.2854000004</v>
      </c>
      <c r="I279" s="11"/>
      <c r="J279" s="12"/>
    </row>
    <row r="280" spans="1:10" ht="18">
      <c r="A280" s="7">
        <v>275</v>
      </c>
      <c r="B280" s="8" t="s">
        <v>101</v>
      </c>
      <c r="C280" s="8" t="s">
        <v>699</v>
      </c>
      <c r="D280" s="9">
        <v>3479167.7206999999</v>
      </c>
      <c r="E280" s="9">
        <v>892282.94420000003</v>
      </c>
      <c r="F280" s="9">
        <v>4077.4110999999998</v>
      </c>
      <c r="G280" s="10">
        <f t="shared" si="4"/>
        <v>4375528.0760000004</v>
      </c>
      <c r="I280" s="11"/>
      <c r="J280" s="12"/>
    </row>
    <row r="281" spans="1:10" ht="18">
      <c r="A281" s="7">
        <v>276</v>
      </c>
      <c r="B281" s="8" t="s">
        <v>102</v>
      </c>
      <c r="C281" s="8" t="s">
        <v>704</v>
      </c>
      <c r="D281" s="9">
        <v>5551073.3667000001</v>
      </c>
      <c r="E281" s="9">
        <v>1423653.1506000001</v>
      </c>
      <c r="F281" s="9">
        <v>6505.5811999999996</v>
      </c>
      <c r="G281" s="10">
        <f t="shared" si="4"/>
        <v>6981232.0985000003</v>
      </c>
      <c r="I281" s="11"/>
      <c r="J281" s="12"/>
    </row>
    <row r="282" spans="1:10" ht="18">
      <c r="A282" s="7">
        <v>277</v>
      </c>
      <c r="B282" s="8" t="s">
        <v>102</v>
      </c>
      <c r="C282" s="8" t="s">
        <v>706</v>
      </c>
      <c r="D282" s="9">
        <v>4031369.8591</v>
      </c>
      <c r="E282" s="9">
        <v>1033903.1791</v>
      </c>
      <c r="F282" s="9">
        <v>4724.5645000000004</v>
      </c>
      <c r="G282" s="10">
        <f t="shared" si="4"/>
        <v>5069997.6027000006</v>
      </c>
      <c r="I282" s="11"/>
      <c r="J282" s="12"/>
    </row>
    <row r="283" spans="1:10" ht="18">
      <c r="A283" s="7">
        <v>278</v>
      </c>
      <c r="B283" s="8" t="s">
        <v>102</v>
      </c>
      <c r="C283" s="8" t="s">
        <v>708</v>
      </c>
      <c r="D283" s="9">
        <v>4057485.1908</v>
      </c>
      <c r="E283" s="9">
        <v>1040600.834</v>
      </c>
      <c r="F283" s="9">
        <v>4755.1702999999998</v>
      </c>
      <c r="G283" s="10">
        <f t="shared" si="4"/>
        <v>5102841.1951000001</v>
      </c>
      <c r="I283" s="11"/>
      <c r="J283" s="12"/>
    </row>
    <row r="284" spans="1:10" ht="18">
      <c r="A284" s="7">
        <v>279</v>
      </c>
      <c r="B284" s="8" t="s">
        <v>102</v>
      </c>
      <c r="C284" s="8" t="s">
        <v>710</v>
      </c>
      <c r="D284" s="9">
        <v>4421177.6260000002</v>
      </c>
      <c r="E284" s="9">
        <v>1133875.0257000001</v>
      </c>
      <c r="F284" s="9">
        <v>5181.3996999999999</v>
      </c>
      <c r="G284" s="10">
        <f t="shared" si="4"/>
        <v>5560234.0514000002</v>
      </c>
      <c r="I284" s="11"/>
      <c r="J284" s="12"/>
    </row>
    <row r="285" spans="1:10" ht="18">
      <c r="A285" s="7">
        <v>280</v>
      </c>
      <c r="B285" s="8" t="s">
        <v>102</v>
      </c>
      <c r="C285" s="8" t="s">
        <v>712</v>
      </c>
      <c r="D285" s="9">
        <v>4300200.3143999996</v>
      </c>
      <c r="E285" s="9">
        <v>1102848.6422999999</v>
      </c>
      <c r="F285" s="9">
        <v>5039.6203999999998</v>
      </c>
      <c r="G285" s="10">
        <f t="shared" si="4"/>
        <v>5408088.5770999994</v>
      </c>
      <c r="I285" s="11"/>
      <c r="J285" s="12"/>
    </row>
    <row r="286" spans="1:10" ht="18">
      <c r="A286" s="7">
        <v>281</v>
      </c>
      <c r="B286" s="8" t="s">
        <v>102</v>
      </c>
      <c r="C286" s="8" t="s">
        <v>102</v>
      </c>
      <c r="D286" s="9">
        <v>4682371.892</v>
      </c>
      <c r="E286" s="9">
        <v>1200862.0776</v>
      </c>
      <c r="F286" s="9">
        <v>5487.5064000000002</v>
      </c>
      <c r="G286" s="10">
        <f t="shared" si="4"/>
        <v>5888721.4759999998</v>
      </c>
      <c r="I286" s="11"/>
      <c r="J286" s="12"/>
    </row>
    <row r="287" spans="1:10" ht="18">
      <c r="A287" s="7">
        <v>282</v>
      </c>
      <c r="B287" s="8" t="s">
        <v>102</v>
      </c>
      <c r="C287" s="8" t="s">
        <v>715</v>
      </c>
      <c r="D287" s="9">
        <v>3671412.2483999999</v>
      </c>
      <c r="E287" s="9">
        <v>941586.83719999995</v>
      </c>
      <c r="F287" s="9">
        <v>4302.7120999999997</v>
      </c>
      <c r="G287" s="10">
        <f t="shared" si="4"/>
        <v>4617301.7977</v>
      </c>
      <c r="I287" s="11"/>
      <c r="J287" s="12"/>
    </row>
    <row r="288" spans="1:10" ht="18">
      <c r="A288" s="7">
        <v>283</v>
      </c>
      <c r="B288" s="8" t="s">
        <v>102</v>
      </c>
      <c r="C288" s="8" t="s">
        <v>717</v>
      </c>
      <c r="D288" s="9">
        <v>3938265.9160000002</v>
      </c>
      <c r="E288" s="9">
        <v>1010025.3246000001</v>
      </c>
      <c r="F288" s="9">
        <v>4615.4512999999997</v>
      </c>
      <c r="G288" s="10">
        <f t="shared" si="4"/>
        <v>4952906.6919</v>
      </c>
      <c r="I288" s="11"/>
      <c r="J288" s="12"/>
    </row>
    <row r="289" spans="1:10" ht="18">
      <c r="A289" s="7">
        <v>284</v>
      </c>
      <c r="B289" s="8" t="s">
        <v>102</v>
      </c>
      <c r="C289" s="8" t="s">
        <v>719</v>
      </c>
      <c r="D289" s="9">
        <v>3590448.2310000001</v>
      </c>
      <c r="E289" s="9">
        <v>920822.4425</v>
      </c>
      <c r="F289" s="9">
        <v>4207.8262999999997</v>
      </c>
      <c r="G289" s="10">
        <f t="shared" si="4"/>
        <v>4515478.4998000003</v>
      </c>
      <c r="I289" s="11"/>
      <c r="J289" s="12"/>
    </row>
    <row r="290" spans="1:10" ht="18">
      <c r="A290" s="7">
        <v>285</v>
      </c>
      <c r="B290" s="8" t="s">
        <v>102</v>
      </c>
      <c r="C290" s="8" t="s">
        <v>721</v>
      </c>
      <c r="D290" s="9">
        <v>3405085.6189000001</v>
      </c>
      <c r="E290" s="9">
        <v>873283.51639999996</v>
      </c>
      <c r="F290" s="9">
        <v>3990.5906</v>
      </c>
      <c r="G290" s="10">
        <f t="shared" si="4"/>
        <v>4282359.7259</v>
      </c>
      <c r="I290" s="11"/>
      <c r="J290" s="12"/>
    </row>
    <row r="291" spans="1:10" ht="18">
      <c r="A291" s="7">
        <v>286</v>
      </c>
      <c r="B291" s="8" t="s">
        <v>102</v>
      </c>
      <c r="C291" s="8" t="s">
        <v>723</v>
      </c>
      <c r="D291" s="9">
        <v>4647389.6419000002</v>
      </c>
      <c r="E291" s="9">
        <v>1191890.3729999999</v>
      </c>
      <c r="F291" s="9">
        <v>5446.5088999999998</v>
      </c>
      <c r="G291" s="10">
        <f t="shared" si="4"/>
        <v>5844726.5237999996</v>
      </c>
      <c r="I291" s="11"/>
      <c r="J291" s="12"/>
    </row>
    <row r="292" spans="1:10" ht="18">
      <c r="A292" s="7">
        <v>287</v>
      </c>
      <c r="B292" s="8" t="s">
        <v>103</v>
      </c>
      <c r="C292" s="8" t="s">
        <v>727</v>
      </c>
      <c r="D292" s="9">
        <v>3632846.7075999998</v>
      </c>
      <c r="E292" s="9">
        <v>931696.14580000006</v>
      </c>
      <c r="F292" s="9">
        <v>4257.5151999999998</v>
      </c>
      <c r="G292" s="10">
        <f t="shared" si="4"/>
        <v>4568800.3685999997</v>
      </c>
      <c r="I292" s="11"/>
      <c r="J292" s="12"/>
    </row>
    <row r="293" spans="1:10" ht="18">
      <c r="A293" s="7">
        <v>288</v>
      </c>
      <c r="B293" s="8" t="s">
        <v>103</v>
      </c>
      <c r="C293" s="8" t="s">
        <v>729</v>
      </c>
      <c r="D293" s="9">
        <v>3418691.8705000002</v>
      </c>
      <c r="E293" s="9">
        <v>876773.03659999999</v>
      </c>
      <c r="F293" s="9">
        <v>4006.5364</v>
      </c>
      <c r="G293" s="10">
        <f t="shared" si="4"/>
        <v>4299471.4435000001</v>
      </c>
      <c r="I293" s="11"/>
      <c r="J293" s="12"/>
    </row>
    <row r="294" spans="1:10" ht="18">
      <c r="A294" s="7">
        <v>289</v>
      </c>
      <c r="B294" s="8" t="s">
        <v>103</v>
      </c>
      <c r="C294" s="8" t="s">
        <v>731</v>
      </c>
      <c r="D294" s="9">
        <v>3140716.5910999998</v>
      </c>
      <c r="E294" s="9">
        <v>805482.25080000004</v>
      </c>
      <c r="F294" s="9">
        <v>3680.7631999999999</v>
      </c>
      <c r="G294" s="10">
        <f t="shared" si="4"/>
        <v>3949879.6050999998</v>
      </c>
      <c r="I294" s="11"/>
      <c r="J294" s="12"/>
    </row>
    <row r="295" spans="1:10" ht="36">
      <c r="A295" s="7">
        <v>290</v>
      </c>
      <c r="B295" s="8" t="s">
        <v>103</v>
      </c>
      <c r="C295" s="8" t="s">
        <v>733</v>
      </c>
      <c r="D295" s="9">
        <v>3340394.3736</v>
      </c>
      <c r="E295" s="9">
        <v>856692.50970000005</v>
      </c>
      <c r="F295" s="9">
        <v>3914.7757000000001</v>
      </c>
      <c r="G295" s="10">
        <f t="shared" si="4"/>
        <v>4201001.659</v>
      </c>
      <c r="I295" s="11"/>
      <c r="J295" s="12"/>
    </row>
    <row r="296" spans="1:10" ht="18">
      <c r="A296" s="7">
        <v>291</v>
      </c>
      <c r="B296" s="8" t="s">
        <v>103</v>
      </c>
      <c r="C296" s="8" t="s">
        <v>735</v>
      </c>
      <c r="D296" s="9">
        <v>3581925.9622999998</v>
      </c>
      <c r="E296" s="9">
        <v>918636.78330000001</v>
      </c>
      <c r="F296" s="9">
        <v>4197.8386</v>
      </c>
      <c r="G296" s="10">
        <f t="shared" si="4"/>
        <v>4504760.5842000004</v>
      </c>
      <c r="I296" s="11"/>
      <c r="J296" s="12"/>
    </row>
    <row r="297" spans="1:10" ht="18">
      <c r="A297" s="7">
        <v>292</v>
      </c>
      <c r="B297" s="8" t="s">
        <v>103</v>
      </c>
      <c r="C297" s="8" t="s">
        <v>737</v>
      </c>
      <c r="D297" s="9">
        <v>3593919.9454999999</v>
      </c>
      <c r="E297" s="9">
        <v>921712.81389999995</v>
      </c>
      <c r="F297" s="9">
        <v>4211.8950000000004</v>
      </c>
      <c r="G297" s="10">
        <f t="shared" si="4"/>
        <v>4519844.6543999994</v>
      </c>
      <c r="I297" s="11"/>
      <c r="J297" s="12"/>
    </row>
    <row r="298" spans="1:10" ht="18">
      <c r="A298" s="7">
        <v>293</v>
      </c>
      <c r="B298" s="8" t="s">
        <v>103</v>
      </c>
      <c r="C298" s="8" t="s">
        <v>739</v>
      </c>
      <c r="D298" s="9">
        <v>3216747.9021000001</v>
      </c>
      <c r="E298" s="9">
        <v>824981.58160000003</v>
      </c>
      <c r="F298" s="9">
        <v>3769.8681999999999</v>
      </c>
      <c r="G298" s="10">
        <f t="shared" si="4"/>
        <v>4045499.3519000001</v>
      </c>
      <c r="I298" s="11"/>
      <c r="J298" s="12"/>
    </row>
    <row r="299" spans="1:10" ht="18">
      <c r="A299" s="7">
        <v>294</v>
      </c>
      <c r="B299" s="8" t="s">
        <v>103</v>
      </c>
      <c r="C299" s="8" t="s">
        <v>741</v>
      </c>
      <c r="D299" s="9">
        <v>3407202.2475000001</v>
      </c>
      <c r="E299" s="9">
        <v>873826.35640000005</v>
      </c>
      <c r="F299" s="9">
        <v>3993.0711999999999</v>
      </c>
      <c r="G299" s="10">
        <f t="shared" si="4"/>
        <v>4285021.6751000006</v>
      </c>
      <c r="I299" s="11"/>
      <c r="J299" s="12"/>
    </row>
    <row r="300" spans="1:10" ht="18">
      <c r="A300" s="7">
        <v>295</v>
      </c>
      <c r="B300" s="8" t="s">
        <v>103</v>
      </c>
      <c r="C300" s="8" t="s">
        <v>743</v>
      </c>
      <c r="D300" s="9">
        <v>3833378.0937000001</v>
      </c>
      <c r="E300" s="9">
        <v>983125.32369999995</v>
      </c>
      <c r="F300" s="9">
        <v>4492.5280000000002</v>
      </c>
      <c r="G300" s="10">
        <f t="shared" si="4"/>
        <v>4820995.9453999996</v>
      </c>
      <c r="I300" s="11"/>
      <c r="J300" s="12"/>
    </row>
    <row r="301" spans="1:10" ht="18">
      <c r="A301" s="7">
        <v>296</v>
      </c>
      <c r="B301" s="8" t="s">
        <v>103</v>
      </c>
      <c r="C301" s="8" t="s">
        <v>745</v>
      </c>
      <c r="D301" s="9">
        <v>3388169.7302999999</v>
      </c>
      <c r="E301" s="9">
        <v>868945.19180000003</v>
      </c>
      <c r="F301" s="9">
        <v>3970.7660000000001</v>
      </c>
      <c r="G301" s="10">
        <f t="shared" si="4"/>
        <v>4261085.6880999999</v>
      </c>
      <c r="I301" s="11"/>
      <c r="J301" s="12"/>
    </row>
    <row r="302" spans="1:10" ht="18">
      <c r="A302" s="7">
        <v>297</v>
      </c>
      <c r="B302" s="8" t="s">
        <v>103</v>
      </c>
      <c r="C302" s="8" t="s">
        <v>747</v>
      </c>
      <c r="D302" s="9">
        <v>4179165.1625000001</v>
      </c>
      <c r="E302" s="9">
        <v>1071807.4249</v>
      </c>
      <c r="F302" s="9">
        <v>4897.7731999999996</v>
      </c>
      <c r="G302" s="10">
        <f t="shared" si="4"/>
        <v>5255870.3606000002</v>
      </c>
      <c r="I302" s="11"/>
      <c r="J302" s="12"/>
    </row>
    <row r="303" spans="1:10" ht="18">
      <c r="A303" s="7">
        <v>298</v>
      </c>
      <c r="B303" s="8" t="s">
        <v>103</v>
      </c>
      <c r="C303" s="8" t="s">
        <v>749</v>
      </c>
      <c r="D303" s="9">
        <v>3549345.6768999998</v>
      </c>
      <c r="E303" s="9">
        <v>910281.09730000002</v>
      </c>
      <c r="F303" s="9">
        <v>4159.6562000000004</v>
      </c>
      <c r="G303" s="10">
        <f t="shared" si="4"/>
        <v>4463786.4304</v>
      </c>
      <c r="I303" s="11"/>
      <c r="J303" s="12"/>
    </row>
    <row r="304" spans="1:10" ht="18">
      <c r="A304" s="7">
        <v>299</v>
      </c>
      <c r="B304" s="8" t="s">
        <v>103</v>
      </c>
      <c r="C304" s="8" t="s">
        <v>751</v>
      </c>
      <c r="D304" s="9">
        <v>3206386.9868999999</v>
      </c>
      <c r="E304" s="9">
        <v>822324.37479999999</v>
      </c>
      <c r="F304" s="9">
        <v>3757.7257</v>
      </c>
      <c r="G304" s="10">
        <f t="shared" si="4"/>
        <v>4032469.0873999996</v>
      </c>
      <c r="I304" s="11"/>
      <c r="J304" s="12"/>
    </row>
    <row r="305" spans="1:10" ht="18">
      <c r="A305" s="7">
        <v>300</v>
      </c>
      <c r="B305" s="8" t="s">
        <v>103</v>
      </c>
      <c r="C305" s="8" t="s">
        <v>753</v>
      </c>
      <c r="D305" s="9">
        <v>3120336.8021</v>
      </c>
      <c r="E305" s="9">
        <v>800255.5588</v>
      </c>
      <c r="F305" s="9">
        <v>3656.8791999999999</v>
      </c>
      <c r="G305" s="10">
        <f t="shared" si="4"/>
        <v>3924249.2400999996</v>
      </c>
      <c r="I305" s="11"/>
      <c r="J305" s="12"/>
    </row>
    <row r="306" spans="1:10" ht="18">
      <c r="A306" s="7">
        <v>301</v>
      </c>
      <c r="B306" s="8" t="s">
        <v>103</v>
      </c>
      <c r="C306" s="8" t="s">
        <v>755</v>
      </c>
      <c r="D306" s="9">
        <v>2779725.4673000001</v>
      </c>
      <c r="E306" s="9">
        <v>712900.84959999996</v>
      </c>
      <c r="F306" s="9">
        <v>3257.6997000000001</v>
      </c>
      <c r="G306" s="10">
        <f t="shared" si="4"/>
        <v>3495884.0166000002</v>
      </c>
      <c r="I306" s="11"/>
      <c r="J306" s="12"/>
    </row>
    <row r="307" spans="1:10" ht="18">
      <c r="A307" s="7">
        <v>302</v>
      </c>
      <c r="B307" s="8" t="s">
        <v>103</v>
      </c>
      <c r="C307" s="8" t="s">
        <v>757</v>
      </c>
      <c r="D307" s="9">
        <v>3013186.1020999998</v>
      </c>
      <c r="E307" s="9">
        <v>772775.21010000003</v>
      </c>
      <c r="F307" s="9">
        <v>3531.3038999999999</v>
      </c>
      <c r="G307" s="10">
        <f t="shared" si="4"/>
        <v>3789492.6160999998</v>
      </c>
      <c r="I307" s="11"/>
      <c r="J307" s="12"/>
    </row>
    <row r="308" spans="1:10" ht="18">
      <c r="A308" s="7">
        <v>303</v>
      </c>
      <c r="B308" s="8" t="s">
        <v>103</v>
      </c>
      <c r="C308" s="8" t="s">
        <v>759</v>
      </c>
      <c r="D308" s="9">
        <v>3537372.4</v>
      </c>
      <c r="E308" s="9">
        <v>907210.37699999998</v>
      </c>
      <c r="F308" s="9">
        <v>4145.6241</v>
      </c>
      <c r="G308" s="10">
        <f t="shared" si="4"/>
        <v>4448728.4010999994</v>
      </c>
      <c r="I308" s="11"/>
      <c r="J308" s="12"/>
    </row>
    <row r="309" spans="1:10" ht="18">
      <c r="A309" s="7">
        <v>304</v>
      </c>
      <c r="B309" s="8" t="s">
        <v>103</v>
      </c>
      <c r="C309" s="8" t="s">
        <v>761</v>
      </c>
      <c r="D309" s="9">
        <v>3828789.3780999999</v>
      </c>
      <c r="E309" s="9">
        <v>981948.48109999998</v>
      </c>
      <c r="F309" s="9">
        <v>4487.1502</v>
      </c>
      <c r="G309" s="10">
        <f t="shared" si="4"/>
        <v>4815225.0093999999</v>
      </c>
      <c r="I309" s="11"/>
      <c r="J309" s="12"/>
    </row>
    <row r="310" spans="1:10" ht="18">
      <c r="A310" s="7">
        <v>305</v>
      </c>
      <c r="B310" s="8" t="s">
        <v>103</v>
      </c>
      <c r="C310" s="8" t="s">
        <v>763</v>
      </c>
      <c r="D310" s="9">
        <v>3354579.7529000002</v>
      </c>
      <c r="E310" s="9">
        <v>860330.55559999996</v>
      </c>
      <c r="F310" s="9">
        <v>3931.4002</v>
      </c>
      <c r="G310" s="10">
        <f t="shared" si="4"/>
        <v>4218841.7087000003</v>
      </c>
      <c r="I310" s="11"/>
      <c r="J310" s="12"/>
    </row>
    <row r="311" spans="1:10" ht="18">
      <c r="A311" s="7">
        <v>306</v>
      </c>
      <c r="B311" s="8" t="s">
        <v>103</v>
      </c>
      <c r="C311" s="8" t="s">
        <v>765</v>
      </c>
      <c r="D311" s="9">
        <v>2980192.7366999998</v>
      </c>
      <c r="E311" s="9">
        <v>764313.58380000002</v>
      </c>
      <c r="F311" s="9">
        <v>3492.6372999999999</v>
      </c>
      <c r="G311" s="10">
        <f t="shared" si="4"/>
        <v>3747998.9578</v>
      </c>
      <c r="I311" s="11"/>
      <c r="J311" s="12"/>
    </row>
    <row r="312" spans="1:10" ht="18">
      <c r="A312" s="7">
        <v>307</v>
      </c>
      <c r="B312" s="8" t="s">
        <v>103</v>
      </c>
      <c r="C312" s="8" t="s">
        <v>767</v>
      </c>
      <c r="D312" s="9">
        <v>3277802.4964000001</v>
      </c>
      <c r="E312" s="9">
        <v>840639.91639999999</v>
      </c>
      <c r="F312" s="9">
        <v>3841.4211</v>
      </c>
      <c r="G312" s="10">
        <f t="shared" si="4"/>
        <v>4122283.8339</v>
      </c>
      <c r="I312" s="11"/>
      <c r="J312" s="12"/>
    </row>
    <row r="313" spans="1:10" ht="18">
      <c r="A313" s="7">
        <v>308</v>
      </c>
      <c r="B313" s="8" t="s">
        <v>103</v>
      </c>
      <c r="C313" s="8" t="s">
        <v>769</v>
      </c>
      <c r="D313" s="9">
        <v>3188590.9123</v>
      </c>
      <c r="E313" s="9">
        <v>817760.3138</v>
      </c>
      <c r="F313" s="9">
        <v>3736.8696</v>
      </c>
      <c r="G313" s="10">
        <f t="shared" si="4"/>
        <v>4010088.0956999999</v>
      </c>
      <c r="I313" s="11"/>
      <c r="J313" s="12"/>
    </row>
    <row r="314" spans="1:10" ht="18">
      <c r="A314" s="7">
        <v>309</v>
      </c>
      <c r="B314" s="8" t="s">
        <v>103</v>
      </c>
      <c r="C314" s="8" t="s">
        <v>771</v>
      </c>
      <c r="D314" s="9">
        <v>3084190.2508</v>
      </c>
      <c r="E314" s="9">
        <v>790985.25230000005</v>
      </c>
      <c r="F314" s="9">
        <v>3614.5171999999998</v>
      </c>
      <c r="G314" s="10">
        <f t="shared" si="4"/>
        <v>3878790.0203000004</v>
      </c>
      <c r="I314" s="11"/>
      <c r="J314" s="12"/>
    </row>
    <row r="315" spans="1:10" ht="18">
      <c r="A315" s="7">
        <v>310</v>
      </c>
      <c r="B315" s="8" t="s">
        <v>103</v>
      </c>
      <c r="C315" s="8" t="s">
        <v>772</v>
      </c>
      <c r="D315" s="9">
        <v>3190554.2067</v>
      </c>
      <c r="E315" s="9">
        <v>818263.82909999997</v>
      </c>
      <c r="F315" s="9">
        <v>3739.1704</v>
      </c>
      <c r="G315" s="10">
        <f t="shared" si="4"/>
        <v>4012557.2061999999</v>
      </c>
      <c r="I315" s="11"/>
      <c r="J315" s="12"/>
    </row>
    <row r="316" spans="1:10" ht="36">
      <c r="A316" s="7">
        <v>311</v>
      </c>
      <c r="B316" s="8" t="s">
        <v>103</v>
      </c>
      <c r="C316" s="8" t="s">
        <v>774</v>
      </c>
      <c r="D316" s="9">
        <v>3219772.9105000002</v>
      </c>
      <c r="E316" s="9">
        <v>825757.38879999996</v>
      </c>
      <c r="F316" s="9">
        <v>3773.4133000000002</v>
      </c>
      <c r="G316" s="10">
        <f t="shared" si="4"/>
        <v>4049303.7126000002</v>
      </c>
      <c r="I316" s="11"/>
      <c r="J316" s="12"/>
    </row>
    <row r="317" spans="1:10" ht="18">
      <c r="A317" s="7">
        <v>312</v>
      </c>
      <c r="B317" s="8" t="s">
        <v>103</v>
      </c>
      <c r="C317" s="8" t="s">
        <v>776</v>
      </c>
      <c r="D317" s="9">
        <v>3425291.0687000002</v>
      </c>
      <c r="E317" s="9">
        <v>878465.49659999995</v>
      </c>
      <c r="F317" s="9">
        <v>4014.2703000000001</v>
      </c>
      <c r="G317" s="10">
        <f t="shared" si="4"/>
        <v>4307770.8355999999</v>
      </c>
      <c r="I317" s="11"/>
      <c r="J317" s="12"/>
    </row>
    <row r="318" spans="1:10" ht="18">
      <c r="A318" s="7">
        <v>313</v>
      </c>
      <c r="B318" s="8" t="s">
        <v>103</v>
      </c>
      <c r="C318" s="8" t="s">
        <v>778</v>
      </c>
      <c r="D318" s="9">
        <v>3064212.8078000001</v>
      </c>
      <c r="E318" s="9">
        <v>785861.74780000001</v>
      </c>
      <c r="F318" s="9">
        <v>3591.1046000000001</v>
      </c>
      <c r="G318" s="10">
        <f t="shared" si="4"/>
        <v>3853665.6602000003</v>
      </c>
      <c r="I318" s="11"/>
      <c r="J318" s="12"/>
    </row>
    <row r="319" spans="1:10" ht="18">
      <c r="A319" s="7">
        <v>314</v>
      </c>
      <c r="B319" s="8" t="s">
        <v>104</v>
      </c>
      <c r="C319" s="8" t="s">
        <v>783</v>
      </c>
      <c r="D319" s="9">
        <v>3199890.5644</v>
      </c>
      <c r="E319" s="9">
        <v>820658.27320000005</v>
      </c>
      <c r="F319" s="9">
        <v>3750.1122</v>
      </c>
      <c r="G319" s="10">
        <f t="shared" si="4"/>
        <v>4024298.9498000001</v>
      </c>
      <c r="I319" s="11"/>
      <c r="J319" s="12"/>
    </row>
    <row r="320" spans="1:10" ht="18">
      <c r="A320" s="7">
        <v>315</v>
      </c>
      <c r="B320" s="8" t="s">
        <v>104</v>
      </c>
      <c r="C320" s="8" t="s">
        <v>785</v>
      </c>
      <c r="D320" s="9">
        <v>3784546.5178999999</v>
      </c>
      <c r="E320" s="9">
        <v>970601.75890000002</v>
      </c>
      <c r="F320" s="9">
        <v>4435.2997999999998</v>
      </c>
      <c r="G320" s="10">
        <f t="shared" si="4"/>
        <v>4759583.5766000003</v>
      </c>
      <c r="I320" s="11"/>
      <c r="J320" s="12"/>
    </row>
    <row r="321" spans="1:10" ht="18">
      <c r="A321" s="7">
        <v>316</v>
      </c>
      <c r="B321" s="8" t="s">
        <v>104</v>
      </c>
      <c r="C321" s="8" t="s">
        <v>787</v>
      </c>
      <c r="D321" s="9">
        <v>4696725.4412000002</v>
      </c>
      <c r="E321" s="9">
        <v>1204543.2531999999</v>
      </c>
      <c r="F321" s="9">
        <v>5504.3280000000004</v>
      </c>
      <c r="G321" s="10">
        <f t="shared" si="4"/>
        <v>5906773.0224000001</v>
      </c>
      <c r="I321" s="11"/>
      <c r="J321" s="12"/>
    </row>
    <row r="322" spans="1:10" ht="18">
      <c r="A322" s="7">
        <v>317</v>
      </c>
      <c r="B322" s="8" t="s">
        <v>104</v>
      </c>
      <c r="C322" s="8" t="s">
        <v>789</v>
      </c>
      <c r="D322" s="9">
        <v>3552523.7568999999</v>
      </c>
      <c r="E322" s="9">
        <v>911096.16189999995</v>
      </c>
      <c r="F322" s="9">
        <v>4163.3806999999997</v>
      </c>
      <c r="G322" s="10">
        <f t="shared" si="4"/>
        <v>4467783.2994999997</v>
      </c>
      <c r="I322" s="11"/>
      <c r="J322" s="12"/>
    </row>
    <row r="323" spans="1:10" ht="18">
      <c r="A323" s="7">
        <v>318</v>
      </c>
      <c r="B323" s="8" t="s">
        <v>104</v>
      </c>
      <c r="C323" s="8" t="s">
        <v>791</v>
      </c>
      <c r="D323" s="9">
        <v>3048375.2831000001</v>
      </c>
      <c r="E323" s="9">
        <v>781799.9852</v>
      </c>
      <c r="F323" s="9">
        <v>3572.5437999999999</v>
      </c>
      <c r="G323" s="10">
        <f t="shared" si="4"/>
        <v>3833747.8121000002</v>
      </c>
      <c r="I323" s="11"/>
      <c r="J323" s="12"/>
    </row>
    <row r="324" spans="1:10" ht="18">
      <c r="A324" s="7">
        <v>319</v>
      </c>
      <c r="B324" s="8" t="s">
        <v>104</v>
      </c>
      <c r="C324" s="8" t="s">
        <v>793</v>
      </c>
      <c r="D324" s="9">
        <v>2990375.2012</v>
      </c>
      <c r="E324" s="9">
        <v>766925.02430000005</v>
      </c>
      <c r="F324" s="9">
        <v>3504.5706</v>
      </c>
      <c r="G324" s="10">
        <f t="shared" si="4"/>
        <v>3760804.7961000004</v>
      </c>
      <c r="I324" s="11"/>
      <c r="J324" s="12"/>
    </row>
    <row r="325" spans="1:10" ht="18">
      <c r="A325" s="7">
        <v>320</v>
      </c>
      <c r="B325" s="8" t="s">
        <v>104</v>
      </c>
      <c r="C325" s="8" t="s">
        <v>795</v>
      </c>
      <c r="D325" s="9">
        <v>4197665.8114</v>
      </c>
      <c r="E325" s="9">
        <v>1076552.1842</v>
      </c>
      <c r="F325" s="9">
        <v>4919.4549999999999</v>
      </c>
      <c r="G325" s="10">
        <f t="shared" si="4"/>
        <v>5279137.4506000001</v>
      </c>
      <c r="I325" s="11"/>
      <c r="J325" s="12"/>
    </row>
    <row r="326" spans="1:10" ht="18">
      <c r="A326" s="7">
        <v>321</v>
      </c>
      <c r="B326" s="8" t="s">
        <v>104</v>
      </c>
      <c r="C326" s="8" t="s">
        <v>797</v>
      </c>
      <c r="D326" s="9">
        <v>3522970.8029</v>
      </c>
      <c r="E326" s="9">
        <v>903516.87890000001</v>
      </c>
      <c r="F326" s="9">
        <v>4128.7461000000003</v>
      </c>
      <c r="G326" s="10">
        <f t="shared" ref="G326:G389" si="5">SUM(D326:F326)</f>
        <v>4430616.4279000005</v>
      </c>
      <c r="I326" s="11"/>
      <c r="J326" s="12"/>
    </row>
    <row r="327" spans="1:10" ht="18">
      <c r="A327" s="7">
        <v>322</v>
      </c>
      <c r="B327" s="8" t="s">
        <v>104</v>
      </c>
      <c r="C327" s="8" t="s">
        <v>799</v>
      </c>
      <c r="D327" s="9">
        <v>3085888.6236</v>
      </c>
      <c r="E327" s="9">
        <v>791420.82460000005</v>
      </c>
      <c r="F327" s="9">
        <v>3616.5075999999999</v>
      </c>
      <c r="G327" s="10">
        <f t="shared" si="5"/>
        <v>3880925.9558000001</v>
      </c>
      <c r="I327" s="11"/>
      <c r="J327" s="12"/>
    </row>
    <row r="328" spans="1:10" ht="18">
      <c r="A328" s="7">
        <v>323</v>
      </c>
      <c r="B328" s="8" t="s">
        <v>104</v>
      </c>
      <c r="C328" s="8" t="s">
        <v>801</v>
      </c>
      <c r="D328" s="9">
        <v>3260073.3594</v>
      </c>
      <c r="E328" s="9">
        <v>836093.02249999996</v>
      </c>
      <c r="F328" s="9">
        <v>3820.6433999999999</v>
      </c>
      <c r="G328" s="10">
        <f t="shared" si="5"/>
        <v>4099987.0252999999</v>
      </c>
      <c r="I328" s="11"/>
      <c r="J328" s="12"/>
    </row>
    <row r="329" spans="1:10" ht="18">
      <c r="A329" s="7">
        <v>324</v>
      </c>
      <c r="B329" s="8" t="s">
        <v>104</v>
      </c>
      <c r="C329" s="8" t="s">
        <v>803</v>
      </c>
      <c r="D329" s="9">
        <v>4534951.2001999998</v>
      </c>
      <c r="E329" s="9">
        <v>1163053.9064</v>
      </c>
      <c r="F329" s="9">
        <v>5314.7367000000004</v>
      </c>
      <c r="G329" s="10">
        <f t="shared" si="5"/>
        <v>5703319.8432999998</v>
      </c>
      <c r="I329" s="11"/>
      <c r="J329" s="12"/>
    </row>
    <row r="330" spans="1:10" ht="18">
      <c r="A330" s="7">
        <v>325</v>
      </c>
      <c r="B330" s="8" t="s">
        <v>104</v>
      </c>
      <c r="C330" s="8" t="s">
        <v>805</v>
      </c>
      <c r="D330" s="9">
        <v>3352977.6014999999</v>
      </c>
      <c r="E330" s="9">
        <v>859919.66070000001</v>
      </c>
      <c r="F330" s="9">
        <v>3929.5225999999998</v>
      </c>
      <c r="G330" s="10">
        <f t="shared" si="5"/>
        <v>4216826.7847999996</v>
      </c>
      <c r="I330" s="11"/>
      <c r="J330" s="12"/>
    </row>
    <row r="331" spans="1:10" ht="18">
      <c r="A331" s="7">
        <v>326</v>
      </c>
      <c r="B331" s="8" t="s">
        <v>104</v>
      </c>
      <c r="C331" s="8" t="s">
        <v>807</v>
      </c>
      <c r="D331" s="9">
        <v>2830459.6395999999</v>
      </c>
      <c r="E331" s="9">
        <v>725912.3628</v>
      </c>
      <c r="F331" s="9">
        <v>3317.1576</v>
      </c>
      <c r="G331" s="10">
        <f t="shared" si="5"/>
        <v>3559689.1599999997</v>
      </c>
      <c r="I331" s="11"/>
      <c r="J331" s="12"/>
    </row>
    <row r="332" spans="1:10" ht="18">
      <c r="A332" s="7">
        <v>327</v>
      </c>
      <c r="B332" s="8" t="s">
        <v>104</v>
      </c>
      <c r="C332" s="8" t="s">
        <v>809</v>
      </c>
      <c r="D332" s="9">
        <v>3890376.4534</v>
      </c>
      <c r="E332" s="9">
        <v>997743.37840000005</v>
      </c>
      <c r="F332" s="9">
        <v>4559.3271999999997</v>
      </c>
      <c r="G332" s="10">
        <f t="shared" si="5"/>
        <v>4892679.159</v>
      </c>
      <c r="I332" s="11"/>
      <c r="J332" s="12"/>
    </row>
    <row r="333" spans="1:10" ht="18">
      <c r="A333" s="7">
        <v>328</v>
      </c>
      <c r="B333" s="8" t="s">
        <v>104</v>
      </c>
      <c r="C333" s="8" t="s">
        <v>811</v>
      </c>
      <c r="D333" s="9">
        <v>4375677.5608999999</v>
      </c>
      <c r="E333" s="9">
        <v>1122205.8751000001</v>
      </c>
      <c r="F333" s="9">
        <v>5128.0758999999998</v>
      </c>
      <c r="G333" s="10">
        <f t="shared" si="5"/>
        <v>5503011.5118999993</v>
      </c>
      <c r="I333" s="11"/>
      <c r="J333" s="12"/>
    </row>
    <row r="334" spans="1:10" ht="18">
      <c r="A334" s="7">
        <v>329</v>
      </c>
      <c r="B334" s="8" t="s">
        <v>104</v>
      </c>
      <c r="C334" s="8" t="s">
        <v>813</v>
      </c>
      <c r="D334" s="9">
        <v>3206950.3015999999</v>
      </c>
      <c r="E334" s="9">
        <v>822468.84499999997</v>
      </c>
      <c r="F334" s="9">
        <v>3758.3859000000002</v>
      </c>
      <c r="G334" s="10">
        <f t="shared" si="5"/>
        <v>4033177.5324999997</v>
      </c>
      <c r="I334" s="11"/>
      <c r="J334" s="12"/>
    </row>
    <row r="335" spans="1:10" ht="18">
      <c r="A335" s="7">
        <v>330</v>
      </c>
      <c r="B335" s="8" t="s">
        <v>104</v>
      </c>
      <c r="C335" s="8" t="s">
        <v>815</v>
      </c>
      <c r="D335" s="9">
        <v>3393561.3325999998</v>
      </c>
      <c r="E335" s="9">
        <v>870327.94629999995</v>
      </c>
      <c r="F335" s="9">
        <v>3977.0846999999999</v>
      </c>
      <c r="G335" s="10">
        <f t="shared" si="5"/>
        <v>4267866.3635999989</v>
      </c>
      <c r="I335" s="11"/>
      <c r="J335" s="12"/>
    </row>
    <row r="336" spans="1:10" ht="18">
      <c r="A336" s="7">
        <v>331</v>
      </c>
      <c r="B336" s="8" t="s">
        <v>104</v>
      </c>
      <c r="C336" s="8" t="s">
        <v>817</v>
      </c>
      <c r="D336" s="9">
        <v>3539425.1446000002</v>
      </c>
      <c r="E336" s="9">
        <v>907736.83310000005</v>
      </c>
      <c r="F336" s="9">
        <v>4148.0298000000003</v>
      </c>
      <c r="G336" s="10">
        <f t="shared" si="5"/>
        <v>4451310.0075000003</v>
      </c>
      <c r="I336" s="11"/>
      <c r="J336" s="12"/>
    </row>
    <row r="337" spans="1:10" ht="18">
      <c r="A337" s="7">
        <v>332</v>
      </c>
      <c r="B337" s="8" t="s">
        <v>104</v>
      </c>
      <c r="C337" s="8" t="s">
        <v>819</v>
      </c>
      <c r="D337" s="9">
        <v>3656745.0235000001</v>
      </c>
      <c r="E337" s="9">
        <v>937825.21499999997</v>
      </c>
      <c r="F337" s="9">
        <v>4285.5227999999997</v>
      </c>
      <c r="G337" s="10">
        <f t="shared" si="5"/>
        <v>4598855.7613000004</v>
      </c>
      <c r="I337" s="11"/>
      <c r="J337" s="12"/>
    </row>
    <row r="338" spans="1:10" ht="18">
      <c r="A338" s="7">
        <v>333</v>
      </c>
      <c r="B338" s="8" t="s">
        <v>104</v>
      </c>
      <c r="C338" s="8" t="s">
        <v>820</v>
      </c>
      <c r="D338" s="9">
        <v>3688363.7470999998</v>
      </c>
      <c r="E338" s="9">
        <v>945934.29449999996</v>
      </c>
      <c r="F338" s="9">
        <v>4322.5784000000003</v>
      </c>
      <c r="G338" s="10">
        <f t="shared" si="5"/>
        <v>4638620.62</v>
      </c>
      <c r="I338" s="11"/>
      <c r="J338" s="12"/>
    </row>
    <row r="339" spans="1:10" ht="18">
      <c r="A339" s="7">
        <v>334</v>
      </c>
      <c r="B339" s="8" t="s">
        <v>104</v>
      </c>
      <c r="C339" s="8" t="s">
        <v>822</v>
      </c>
      <c r="D339" s="9">
        <v>3455257.2736</v>
      </c>
      <c r="E339" s="9">
        <v>886150.76379999996</v>
      </c>
      <c r="F339" s="9">
        <v>4049.3892000000001</v>
      </c>
      <c r="G339" s="10">
        <f t="shared" si="5"/>
        <v>4345457.4265999999</v>
      </c>
      <c r="I339" s="11"/>
      <c r="J339" s="12"/>
    </row>
    <row r="340" spans="1:10" ht="18">
      <c r="A340" s="7">
        <v>335</v>
      </c>
      <c r="B340" s="8" t="s">
        <v>104</v>
      </c>
      <c r="C340" s="8" t="s">
        <v>824</v>
      </c>
      <c r="D340" s="9">
        <v>3169366.2420999999</v>
      </c>
      <c r="E340" s="9">
        <v>812829.86869999999</v>
      </c>
      <c r="F340" s="9">
        <v>3714.3391999999999</v>
      </c>
      <c r="G340" s="10">
        <f t="shared" si="5"/>
        <v>3985910.4499999997</v>
      </c>
      <c r="I340" s="11"/>
      <c r="J340" s="12"/>
    </row>
    <row r="341" spans="1:10" ht="18">
      <c r="A341" s="7">
        <v>336</v>
      </c>
      <c r="B341" s="8" t="s">
        <v>104</v>
      </c>
      <c r="C341" s="8" t="s">
        <v>826</v>
      </c>
      <c r="D341" s="9">
        <v>3889504.8802</v>
      </c>
      <c r="E341" s="9">
        <v>997519.85080000001</v>
      </c>
      <c r="F341" s="9">
        <v>4558.3058000000001</v>
      </c>
      <c r="G341" s="10">
        <f t="shared" si="5"/>
        <v>4891583.0367999999</v>
      </c>
      <c r="I341" s="11"/>
      <c r="J341" s="12"/>
    </row>
    <row r="342" spans="1:10" ht="18">
      <c r="A342" s="7">
        <v>337</v>
      </c>
      <c r="B342" s="8" t="s">
        <v>104</v>
      </c>
      <c r="C342" s="8" t="s">
        <v>828</v>
      </c>
      <c r="D342" s="9">
        <v>2876321.7505999999</v>
      </c>
      <c r="E342" s="9">
        <v>737674.3652</v>
      </c>
      <c r="F342" s="9">
        <v>3370.9056999999998</v>
      </c>
      <c r="G342" s="10">
        <f t="shared" si="5"/>
        <v>3617367.0214999998</v>
      </c>
      <c r="I342" s="11"/>
      <c r="J342" s="12"/>
    </row>
    <row r="343" spans="1:10" ht="18">
      <c r="A343" s="7">
        <v>338</v>
      </c>
      <c r="B343" s="8" t="s">
        <v>104</v>
      </c>
      <c r="C343" s="8" t="s">
        <v>830</v>
      </c>
      <c r="D343" s="9">
        <v>3610127.2684999998</v>
      </c>
      <c r="E343" s="9">
        <v>925869.4166</v>
      </c>
      <c r="F343" s="9">
        <v>4230.8891999999996</v>
      </c>
      <c r="G343" s="10">
        <f t="shared" si="5"/>
        <v>4540227.5742999995</v>
      </c>
      <c r="I343" s="11"/>
      <c r="J343" s="12"/>
    </row>
    <row r="344" spans="1:10" ht="18">
      <c r="A344" s="7">
        <v>339</v>
      </c>
      <c r="B344" s="8" t="s">
        <v>104</v>
      </c>
      <c r="C344" s="8" t="s">
        <v>832</v>
      </c>
      <c r="D344" s="9">
        <v>3283392.4537999998</v>
      </c>
      <c r="E344" s="9">
        <v>842073.54189999995</v>
      </c>
      <c r="F344" s="9">
        <v>3847.9722000000002</v>
      </c>
      <c r="G344" s="10">
        <f t="shared" si="5"/>
        <v>4129313.9679</v>
      </c>
      <c r="I344" s="11"/>
      <c r="J344" s="12"/>
    </row>
    <row r="345" spans="1:10" ht="18">
      <c r="A345" s="7">
        <v>340</v>
      </c>
      <c r="B345" s="8" t="s">
        <v>104</v>
      </c>
      <c r="C345" s="8" t="s">
        <v>834</v>
      </c>
      <c r="D345" s="9">
        <v>3042472.3774000001</v>
      </c>
      <c r="E345" s="9">
        <v>780286.09959999996</v>
      </c>
      <c r="F345" s="9">
        <v>3565.6259</v>
      </c>
      <c r="G345" s="10">
        <f t="shared" si="5"/>
        <v>3826324.1028999998</v>
      </c>
      <c r="I345" s="11"/>
      <c r="J345" s="12"/>
    </row>
    <row r="346" spans="1:10" ht="18">
      <c r="A346" s="7">
        <v>341</v>
      </c>
      <c r="B346" s="8" t="s">
        <v>105</v>
      </c>
      <c r="C346" s="8" t="s">
        <v>839</v>
      </c>
      <c r="D346" s="9">
        <v>5696385.4401000002</v>
      </c>
      <c r="E346" s="9">
        <v>1460920.5360999999</v>
      </c>
      <c r="F346" s="9">
        <v>6675.8797000000004</v>
      </c>
      <c r="G346" s="10">
        <f t="shared" si="5"/>
        <v>7163981.8559000008</v>
      </c>
      <c r="I346" s="11"/>
      <c r="J346" s="12"/>
    </row>
    <row r="347" spans="1:10" ht="18">
      <c r="A347" s="7">
        <v>342</v>
      </c>
      <c r="B347" s="8" t="s">
        <v>105</v>
      </c>
      <c r="C347" s="8" t="s">
        <v>841</v>
      </c>
      <c r="D347" s="9">
        <v>5792234.7554000001</v>
      </c>
      <c r="E347" s="9">
        <v>1485502.4809999999</v>
      </c>
      <c r="F347" s="9">
        <v>6788.2102999999997</v>
      </c>
      <c r="G347" s="10">
        <f t="shared" si="5"/>
        <v>7284525.4467000002</v>
      </c>
      <c r="I347" s="11"/>
      <c r="J347" s="12"/>
    </row>
    <row r="348" spans="1:10" ht="18">
      <c r="A348" s="7">
        <v>343</v>
      </c>
      <c r="B348" s="8" t="s">
        <v>105</v>
      </c>
      <c r="C348" s="8" t="s">
        <v>843</v>
      </c>
      <c r="D348" s="9">
        <v>4793536.8159999996</v>
      </c>
      <c r="E348" s="9">
        <v>1229371.9321999999</v>
      </c>
      <c r="F348" s="9">
        <v>5617.7861000000003</v>
      </c>
      <c r="G348" s="10">
        <f t="shared" si="5"/>
        <v>6028526.5342999995</v>
      </c>
      <c r="I348" s="11"/>
      <c r="J348" s="12"/>
    </row>
    <row r="349" spans="1:10" ht="18">
      <c r="A349" s="7">
        <v>344</v>
      </c>
      <c r="B349" s="8" t="s">
        <v>105</v>
      </c>
      <c r="C349" s="8" t="s">
        <v>845</v>
      </c>
      <c r="D349" s="9">
        <v>3690954.7716000001</v>
      </c>
      <c r="E349" s="9">
        <v>946598.8003</v>
      </c>
      <c r="F349" s="9">
        <v>4325.6149999999998</v>
      </c>
      <c r="G349" s="10">
        <f t="shared" si="5"/>
        <v>4641879.1869000001</v>
      </c>
      <c r="I349" s="11"/>
      <c r="J349" s="12"/>
    </row>
    <row r="350" spans="1:10" ht="18">
      <c r="A350" s="7">
        <v>345</v>
      </c>
      <c r="B350" s="8" t="s">
        <v>105</v>
      </c>
      <c r="C350" s="8" t="s">
        <v>847</v>
      </c>
      <c r="D350" s="9">
        <v>6067763.0217000004</v>
      </c>
      <c r="E350" s="9">
        <v>1556165.6947999999</v>
      </c>
      <c r="F350" s="9">
        <v>7111.1157000000003</v>
      </c>
      <c r="G350" s="10">
        <f t="shared" si="5"/>
        <v>7631039.8322000001</v>
      </c>
      <c r="I350" s="11"/>
      <c r="J350" s="12"/>
    </row>
    <row r="351" spans="1:10" ht="18">
      <c r="A351" s="7">
        <v>346</v>
      </c>
      <c r="B351" s="8" t="s">
        <v>105</v>
      </c>
      <c r="C351" s="8" t="s">
        <v>849</v>
      </c>
      <c r="D351" s="9">
        <v>4064853.8821</v>
      </c>
      <c r="E351" s="9">
        <v>1042490.6416</v>
      </c>
      <c r="F351" s="9">
        <v>4763.8060999999998</v>
      </c>
      <c r="G351" s="10">
        <f t="shared" si="5"/>
        <v>5112108.3297999995</v>
      </c>
      <c r="I351" s="11"/>
      <c r="J351" s="12"/>
    </row>
    <row r="352" spans="1:10" ht="18">
      <c r="A352" s="7">
        <v>347</v>
      </c>
      <c r="B352" s="8" t="s">
        <v>105</v>
      </c>
      <c r="C352" s="8" t="s">
        <v>851</v>
      </c>
      <c r="D352" s="9">
        <v>3544544.5901000001</v>
      </c>
      <c r="E352" s="9">
        <v>909049.78899999999</v>
      </c>
      <c r="F352" s="9">
        <v>4154.0294999999996</v>
      </c>
      <c r="G352" s="10">
        <f t="shared" si="5"/>
        <v>4457748.4086000007</v>
      </c>
      <c r="I352" s="11"/>
      <c r="J352" s="12"/>
    </row>
    <row r="353" spans="1:10" ht="18">
      <c r="A353" s="7">
        <v>348</v>
      </c>
      <c r="B353" s="8" t="s">
        <v>105</v>
      </c>
      <c r="C353" s="8" t="s">
        <v>853</v>
      </c>
      <c r="D353" s="9">
        <v>4722873.2640000004</v>
      </c>
      <c r="E353" s="9">
        <v>1211249.2409999999</v>
      </c>
      <c r="F353" s="9">
        <v>5534.9719999999998</v>
      </c>
      <c r="G353" s="10">
        <f t="shared" si="5"/>
        <v>5939657.4770000009</v>
      </c>
      <c r="I353" s="11"/>
      <c r="J353" s="12"/>
    </row>
    <row r="354" spans="1:10" ht="18">
      <c r="A354" s="7">
        <v>349</v>
      </c>
      <c r="B354" s="8" t="s">
        <v>105</v>
      </c>
      <c r="C354" s="8" t="s">
        <v>854</v>
      </c>
      <c r="D354" s="9">
        <v>5209820.4941999996</v>
      </c>
      <c r="E354" s="9">
        <v>1336133.9097</v>
      </c>
      <c r="F354" s="9">
        <v>6105.6499000000003</v>
      </c>
      <c r="G354" s="10">
        <f t="shared" si="5"/>
        <v>6552060.0537999989</v>
      </c>
      <c r="I354" s="11"/>
      <c r="J354" s="12"/>
    </row>
    <row r="355" spans="1:10" ht="18">
      <c r="A355" s="7">
        <v>350</v>
      </c>
      <c r="B355" s="8" t="s">
        <v>105</v>
      </c>
      <c r="C355" s="8" t="s">
        <v>856</v>
      </c>
      <c r="D355" s="9">
        <v>4921722.0723000001</v>
      </c>
      <c r="E355" s="9">
        <v>1262246.8973999999</v>
      </c>
      <c r="F355" s="9">
        <v>5768.0128999999997</v>
      </c>
      <c r="G355" s="10">
        <f t="shared" si="5"/>
        <v>6189736.9826000007</v>
      </c>
      <c r="I355" s="11"/>
      <c r="J355" s="12"/>
    </row>
    <row r="356" spans="1:10" ht="18">
      <c r="A356" s="7">
        <v>351</v>
      </c>
      <c r="B356" s="8" t="s">
        <v>105</v>
      </c>
      <c r="C356" s="8" t="s">
        <v>858</v>
      </c>
      <c r="D356" s="9">
        <v>5254708.2068999996</v>
      </c>
      <c r="E356" s="9">
        <v>1347646.0135999999</v>
      </c>
      <c r="F356" s="9">
        <v>6158.2560000000003</v>
      </c>
      <c r="G356" s="10">
        <f t="shared" si="5"/>
        <v>6608512.4764999999</v>
      </c>
      <c r="I356" s="11"/>
      <c r="J356" s="12"/>
    </row>
    <row r="357" spans="1:10" ht="18">
      <c r="A357" s="7">
        <v>352</v>
      </c>
      <c r="B357" s="8" t="s">
        <v>105</v>
      </c>
      <c r="C357" s="8" t="s">
        <v>860</v>
      </c>
      <c r="D357" s="9">
        <v>4540982.5506999996</v>
      </c>
      <c r="E357" s="9">
        <v>1164600.7335999999</v>
      </c>
      <c r="F357" s="9">
        <v>5321.8050999999996</v>
      </c>
      <c r="G357" s="10">
        <f t="shared" si="5"/>
        <v>5710905.0893999999</v>
      </c>
      <c r="I357" s="11"/>
      <c r="J357" s="12"/>
    </row>
    <row r="358" spans="1:10" ht="18">
      <c r="A358" s="7">
        <v>353</v>
      </c>
      <c r="B358" s="8" t="s">
        <v>105</v>
      </c>
      <c r="C358" s="8" t="s">
        <v>862</v>
      </c>
      <c r="D358" s="9">
        <v>3934160.5987</v>
      </c>
      <c r="E358" s="9">
        <v>1008972.4565</v>
      </c>
      <c r="F358" s="9">
        <v>4610.6400999999996</v>
      </c>
      <c r="G358" s="10">
        <f t="shared" si="5"/>
        <v>4947743.6953000007</v>
      </c>
      <c r="I358" s="11"/>
      <c r="J358" s="12"/>
    </row>
    <row r="359" spans="1:10" ht="18">
      <c r="A359" s="7">
        <v>354</v>
      </c>
      <c r="B359" s="8" t="s">
        <v>105</v>
      </c>
      <c r="C359" s="8" t="s">
        <v>864</v>
      </c>
      <c r="D359" s="9">
        <v>4050894.1041000001</v>
      </c>
      <c r="E359" s="9">
        <v>1038910.4544</v>
      </c>
      <c r="F359" s="9">
        <v>4747.4458999999997</v>
      </c>
      <c r="G359" s="10">
        <f t="shared" si="5"/>
        <v>5094552.0044</v>
      </c>
      <c r="I359" s="11"/>
      <c r="J359" s="12"/>
    </row>
    <row r="360" spans="1:10" ht="18">
      <c r="A360" s="7">
        <v>355</v>
      </c>
      <c r="B360" s="8" t="s">
        <v>105</v>
      </c>
      <c r="C360" s="8" t="s">
        <v>866</v>
      </c>
      <c r="D360" s="9">
        <v>4689306.4834000003</v>
      </c>
      <c r="E360" s="9">
        <v>1202640.554</v>
      </c>
      <c r="F360" s="9">
        <v>5495.6333999999997</v>
      </c>
      <c r="G360" s="10">
        <f t="shared" si="5"/>
        <v>5897442.6707999995</v>
      </c>
      <c r="I360" s="11"/>
      <c r="J360" s="12"/>
    </row>
    <row r="361" spans="1:10" ht="18">
      <c r="A361" s="7">
        <v>356</v>
      </c>
      <c r="B361" s="8" t="s">
        <v>105</v>
      </c>
      <c r="C361" s="8" t="s">
        <v>868</v>
      </c>
      <c r="D361" s="9">
        <v>3637183.4520999999</v>
      </c>
      <c r="E361" s="9">
        <v>932808.36670000001</v>
      </c>
      <c r="F361" s="9">
        <v>4262.5977000000003</v>
      </c>
      <c r="G361" s="10">
        <f t="shared" si="5"/>
        <v>4574254.4164999994</v>
      </c>
      <c r="I361" s="11"/>
      <c r="J361" s="12"/>
    </row>
    <row r="362" spans="1:10" ht="18">
      <c r="A362" s="7">
        <v>357</v>
      </c>
      <c r="B362" s="8" t="s">
        <v>105</v>
      </c>
      <c r="C362" s="8" t="s">
        <v>870</v>
      </c>
      <c r="D362" s="9">
        <v>5060860.8564999998</v>
      </c>
      <c r="E362" s="9">
        <v>1297931.0534999999</v>
      </c>
      <c r="F362" s="9">
        <v>5931.0766000000003</v>
      </c>
      <c r="G362" s="10">
        <f t="shared" si="5"/>
        <v>6364722.9866000004</v>
      </c>
      <c r="I362" s="11"/>
      <c r="J362" s="12"/>
    </row>
    <row r="363" spans="1:10" ht="18">
      <c r="A363" s="7">
        <v>358</v>
      </c>
      <c r="B363" s="8" t="s">
        <v>105</v>
      </c>
      <c r="C363" s="8" t="s">
        <v>872</v>
      </c>
      <c r="D363" s="9">
        <v>3404006.4649999999</v>
      </c>
      <c r="E363" s="9">
        <v>873006.75170000002</v>
      </c>
      <c r="F363" s="9">
        <v>3989.3258999999998</v>
      </c>
      <c r="G363" s="10">
        <f t="shared" si="5"/>
        <v>4281002.5425999993</v>
      </c>
      <c r="I363" s="11"/>
      <c r="J363" s="12"/>
    </row>
    <row r="364" spans="1:10" ht="18">
      <c r="A364" s="7">
        <v>359</v>
      </c>
      <c r="B364" s="8" t="s">
        <v>105</v>
      </c>
      <c r="C364" s="8" t="s">
        <v>874</v>
      </c>
      <c r="D364" s="9">
        <v>4491582.1889000004</v>
      </c>
      <c r="E364" s="9">
        <v>1151931.2953999999</v>
      </c>
      <c r="F364" s="9">
        <v>5263.9103999999998</v>
      </c>
      <c r="G364" s="10">
        <f t="shared" si="5"/>
        <v>5648777.394700001</v>
      </c>
      <c r="I364" s="11"/>
      <c r="J364" s="12"/>
    </row>
    <row r="365" spans="1:10" ht="18">
      <c r="A365" s="7">
        <v>360</v>
      </c>
      <c r="B365" s="8" t="s">
        <v>105</v>
      </c>
      <c r="C365" s="8" t="s">
        <v>876</v>
      </c>
      <c r="D365" s="9">
        <v>3765864.0748000001</v>
      </c>
      <c r="E365" s="9">
        <v>965810.37580000004</v>
      </c>
      <c r="F365" s="9">
        <v>4413.4049000000005</v>
      </c>
      <c r="G365" s="10">
        <f t="shared" si="5"/>
        <v>4736087.8555000005</v>
      </c>
      <c r="I365" s="11"/>
      <c r="J365" s="12"/>
    </row>
    <row r="366" spans="1:10" ht="18">
      <c r="A366" s="7">
        <v>361</v>
      </c>
      <c r="B366" s="8" t="s">
        <v>105</v>
      </c>
      <c r="C366" s="8" t="s">
        <v>878</v>
      </c>
      <c r="D366" s="9">
        <v>4800102.9190999996</v>
      </c>
      <c r="E366" s="9">
        <v>1231055.9044000001</v>
      </c>
      <c r="F366" s="9">
        <v>5625.4813000000004</v>
      </c>
      <c r="G366" s="10">
        <f t="shared" si="5"/>
        <v>6036784.3048</v>
      </c>
      <c r="I366" s="11"/>
      <c r="J366" s="12"/>
    </row>
    <row r="367" spans="1:10" ht="18">
      <c r="A367" s="7">
        <v>362</v>
      </c>
      <c r="B367" s="8" t="s">
        <v>105</v>
      </c>
      <c r="C367" s="8" t="s">
        <v>880</v>
      </c>
      <c r="D367" s="9">
        <v>5370347.4386</v>
      </c>
      <c r="E367" s="9">
        <v>1377303.3692000001</v>
      </c>
      <c r="F367" s="9">
        <v>6293.7794000000004</v>
      </c>
      <c r="G367" s="10">
        <f t="shared" si="5"/>
        <v>6753944.5872000009</v>
      </c>
      <c r="I367" s="11"/>
      <c r="J367" s="12"/>
    </row>
    <row r="368" spans="1:10" ht="18">
      <c r="A368" s="7">
        <v>363</v>
      </c>
      <c r="B368" s="8" t="s">
        <v>105</v>
      </c>
      <c r="C368" s="8" t="s">
        <v>882</v>
      </c>
      <c r="D368" s="9">
        <v>5483588.7193999998</v>
      </c>
      <c r="E368" s="9">
        <v>1406345.7355</v>
      </c>
      <c r="F368" s="9">
        <v>6426.4925999999996</v>
      </c>
      <c r="G368" s="10">
        <f t="shared" si="5"/>
        <v>6896360.9475000007</v>
      </c>
      <c r="I368" s="11"/>
      <c r="J368" s="12"/>
    </row>
    <row r="369" spans="1:10" ht="18">
      <c r="A369" s="7">
        <v>364</v>
      </c>
      <c r="B369" s="8" t="s">
        <v>106</v>
      </c>
      <c r="C369" s="8" t="s">
        <v>886</v>
      </c>
      <c r="D369" s="9">
        <v>3518929.2144999998</v>
      </c>
      <c r="E369" s="9">
        <v>902480.35499999998</v>
      </c>
      <c r="F369" s="9">
        <v>4124.0096000000003</v>
      </c>
      <c r="G369" s="10">
        <f t="shared" si="5"/>
        <v>4425533.5790999997</v>
      </c>
      <c r="I369" s="11"/>
      <c r="J369" s="12"/>
    </row>
    <row r="370" spans="1:10" ht="18">
      <c r="A370" s="7">
        <v>365</v>
      </c>
      <c r="B370" s="8" t="s">
        <v>106</v>
      </c>
      <c r="C370" s="8" t="s">
        <v>888</v>
      </c>
      <c r="D370" s="9">
        <v>3604308.3075000001</v>
      </c>
      <c r="E370" s="9">
        <v>924377.05980000005</v>
      </c>
      <c r="F370" s="9">
        <v>4224.0695999999998</v>
      </c>
      <c r="G370" s="10">
        <f t="shared" si="5"/>
        <v>4532909.4369000001</v>
      </c>
      <c r="I370" s="11"/>
      <c r="J370" s="12"/>
    </row>
    <row r="371" spans="1:10" ht="18">
      <c r="A371" s="7">
        <v>366</v>
      </c>
      <c r="B371" s="8" t="s">
        <v>106</v>
      </c>
      <c r="C371" s="8" t="s">
        <v>889</v>
      </c>
      <c r="D371" s="9">
        <v>3286419.0717000002</v>
      </c>
      <c r="E371" s="9">
        <v>842849.76190000004</v>
      </c>
      <c r="F371" s="9">
        <v>3851.5192999999999</v>
      </c>
      <c r="G371" s="10">
        <f t="shared" si="5"/>
        <v>4133120.3529000003</v>
      </c>
      <c r="I371" s="11"/>
      <c r="J371" s="12"/>
    </row>
    <row r="372" spans="1:10" ht="18">
      <c r="A372" s="7">
        <v>367</v>
      </c>
      <c r="B372" s="8" t="s">
        <v>106</v>
      </c>
      <c r="C372" s="8" t="s">
        <v>891</v>
      </c>
      <c r="D372" s="9">
        <v>3565310.3478999999</v>
      </c>
      <c r="E372" s="9">
        <v>914375.46829999995</v>
      </c>
      <c r="F372" s="9">
        <v>4178.366</v>
      </c>
      <c r="G372" s="10">
        <f t="shared" si="5"/>
        <v>4483864.1822000006</v>
      </c>
      <c r="I372" s="11"/>
      <c r="J372" s="12"/>
    </row>
    <row r="373" spans="1:10" ht="18">
      <c r="A373" s="7">
        <v>368</v>
      </c>
      <c r="B373" s="8" t="s">
        <v>106</v>
      </c>
      <c r="C373" s="8" t="s">
        <v>893</v>
      </c>
      <c r="D373" s="9">
        <v>4321273.5086000003</v>
      </c>
      <c r="E373" s="9">
        <v>1108253.1680999999</v>
      </c>
      <c r="F373" s="9">
        <v>5064.3171000000002</v>
      </c>
      <c r="G373" s="10">
        <f t="shared" si="5"/>
        <v>5434590.9937999994</v>
      </c>
      <c r="I373" s="11"/>
      <c r="J373" s="12"/>
    </row>
    <row r="374" spans="1:10" ht="18">
      <c r="A374" s="7">
        <v>369</v>
      </c>
      <c r="B374" s="8" t="s">
        <v>106</v>
      </c>
      <c r="C374" s="8" t="s">
        <v>895</v>
      </c>
      <c r="D374" s="9">
        <v>3442779.8613999998</v>
      </c>
      <c r="E374" s="9">
        <v>882950.75069999998</v>
      </c>
      <c r="F374" s="9">
        <v>4034.7662999999998</v>
      </c>
      <c r="G374" s="10">
        <f t="shared" si="5"/>
        <v>4329765.3783999998</v>
      </c>
      <c r="I374" s="11"/>
      <c r="J374" s="12"/>
    </row>
    <row r="375" spans="1:10" ht="18">
      <c r="A375" s="7">
        <v>370</v>
      </c>
      <c r="B375" s="8" t="s">
        <v>106</v>
      </c>
      <c r="C375" s="8" t="s">
        <v>897</v>
      </c>
      <c r="D375" s="9">
        <v>5557021.1657999996</v>
      </c>
      <c r="E375" s="9">
        <v>1425178.5497999999</v>
      </c>
      <c r="F375" s="9">
        <v>6512.5517</v>
      </c>
      <c r="G375" s="10">
        <f t="shared" si="5"/>
        <v>6988712.2672999995</v>
      </c>
      <c r="I375" s="11"/>
      <c r="J375" s="12"/>
    </row>
    <row r="376" spans="1:10" ht="18">
      <c r="A376" s="7">
        <v>371</v>
      </c>
      <c r="B376" s="8" t="s">
        <v>106</v>
      </c>
      <c r="C376" s="8" t="s">
        <v>899</v>
      </c>
      <c r="D376" s="9">
        <v>3786086.2470999998</v>
      </c>
      <c r="E376" s="9">
        <v>970996.64480000001</v>
      </c>
      <c r="F376" s="9">
        <v>4437.1043</v>
      </c>
      <c r="G376" s="10">
        <f t="shared" si="5"/>
        <v>4761519.9961999999</v>
      </c>
      <c r="I376" s="11"/>
      <c r="J376" s="12"/>
    </row>
    <row r="377" spans="1:10" ht="18">
      <c r="A377" s="7">
        <v>372</v>
      </c>
      <c r="B377" s="8" t="s">
        <v>106</v>
      </c>
      <c r="C377" s="8" t="s">
        <v>901</v>
      </c>
      <c r="D377" s="9">
        <v>4069895.7500999998</v>
      </c>
      <c r="E377" s="9">
        <v>1043783.7017</v>
      </c>
      <c r="F377" s="9">
        <v>4769.7148999999999</v>
      </c>
      <c r="G377" s="10">
        <f t="shared" si="5"/>
        <v>5118449.1666999999</v>
      </c>
      <c r="I377" s="11"/>
      <c r="J377" s="12"/>
    </row>
    <row r="378" spans="1:10" ht="18">
      <c r="A378" s="7">
        <v>373</v>
      </c>
      <c r="B378" s="8" t="s">
        <v>106</v>
      </c>
      <c r="C378" s="8" t="s">
        <v>903</v>
      </c>
      <c r="D378" s="9">
        <v>4098400.1468000002</v>
      </c>
      <c r="E378" s="9">
        <v>1051094.067</v>
      </c>
      <c r="F378" s="9">
        <v>4803.1206000000002</v>
      </c>
      <c r="G378" s="10">
        <f t="shared" si="5"/>
        <v>5154297.3344000001</v>
      </c>
      <c r="I378" s="11"/>
      <c r="J378" s="12"/>
    </row>
    <row r="379" spans="1:10" ht="18">
      <c r="A379" s="7">
        <v>374</v>
      </c>
      <c r="B379" s="8" t="s">
        <v>106</v>
      </c>
      <c r="C379" s="8" t="s">
        <v>904</v>
      </c>
      <c r="D379" s="9">
        <v>3798650.5140999998</v>
      </c>
      <c r="E379" s="9">
        <v>974218.93299999996</v>
      </c>
      <c r="F379" s="9">
        <v>4451.8289999999997</v>
      </c>
      <c r="G379" s="10">
        <f t="shared" si="5"/>
        <v>4777321.2760999994</v>
      </c>
      <c r="I379" s="11"/>
      <c r="J379" s="12"/>
    </row>
    <row r="380" spans="1:10" ht="18">
      <c r="A380" s="7">
        <v>375</v>
      </c>
      <c r="B380" s="8" t="s">
        <v>106</v>
      </c>
      <c r="C380" s="8" t="s">
        <v>906</v>
      </c>
      <c r="D380" s="9">
        <v>3721476.7916999999</v>
      </c>
      <c r="E380" s="9">
        <v>954426.61430000002</v>
      </c>
      <c r="F380" s="9">
        <v>4361.3851999999997</v>
      </c>
      <c r="G380" s="10">
        <f t="shared" si="5"/>
        <v>4680264.7911999999</v>
      </c>
      <c r="I380" s="11"/>
      <c r="J380" s="12"/>
    </row>
    <row r="381" spans="1:10" ht="18">
      <c r="A381" s="7">
        <v>376</v>
      </c>
      <c r="B381" s="8" t="s">
        <v>106</v>
      </c>
      <c r="C381" s="8" t="s">
        <v>908</v>
      </c>
      <c r="D381" s="9">
        <v>3888417.0926000001</v>
      </c>
      <c r="E381" s="9">
        <v>997240.87199999997</v>
      </c>
      <c r="F381" s="9">
        <v>4557.0309999999999</v>
      </c>
      <c r="G381" s="10">
        <f t="shared" si="5"/>
        <v>4890214.995600001</v>
      </c>
      <c r="I381" s="11"/>
      <c r="J381" s="12"/>
    </row>
    <row r="382" spans="1:10" ht="18">
      <c r="A382" s="7">
        <v>377</v>
      </c>
      <c r="B382" s="8" t="s">
        <v>106</v>
      </c>
      <c r="C382" s="8" t="s">
        <v>910</v>
      </c>
      <c r="D382" s="9">
        <v>3468485.4953999999</v>
      </c>
      <c r="E382" s="9">
        <v>889543.33279999997</v>
      </c>
      <c r="F382" s="9">
        <v>4064.8921</v>
      </c>
      <c r="G382" s="10">
        <f t="shared" si="5"/>
        <v>4362093.7202999992</v>
      </c>
      <c r="I382" s="11"/>
      <c r="J382" s="12"/>
    </row>
    <row r="383" spans="1:10" ht="18">
      <c r="A383" s="7">
        <v>378</v>
      </c>
      <c r="B383" s="8" t="s">
        <v>106</v>
      </c>
      <c r="C383" s="8" t="s">
        <v>912</v>
      </c>
      <c r="D383" s="9">
        <v>3450386.0991000002</v>
      </c>
      <c r="E383" s="9">
        <v>884901.48049999995</v>
      </c>
      <c r="F383" s="9">
        <v>4043.6804999999999</v>
      </c>
      <c r="G383" s="10">
        <f t="shared" si="5"/>
        <v>4339331.2600999996</v>
      </c>
      <c r="I383" s="11"/>
      <c r="J383" s="12"/>
    </row>
    <row r="384" spans="1:10" ht="18">
      <c r="A384" s="7">
        <v>379</v>
      </c>
      <c r="B384" s="8" t="s">
        <v>106</v>
      </c>
      <c r="C384" s="8" t="s">
        <v>914</v>
      </c>
      <c r="D384" s="9">
        <v>3729076.7645</v>
      </c>
      <c r="E384" s="9">
        <v>956375.73739999998</v>
      </c>
      <c r="F384" s="9">
        <v>4370.2920000000004</v>
      </c>
      <c r="G384" s="10">
        <f t="shared" si="5"/>
        <v>4689822.7939000009</v>
      </c>
      <c r="I384" s="11"/>
      <c r="J384" s="12"/>
    </row>
    <row r="385" spans="1:10" ht="18">
      <c r="A385" s="7">
        <v>380</v>
      </c>
      <c r="B385" s="8" t="s">
        <v>106</v>
      </c>
      <c r="C385" s="8" t="s">
        <v>916</v>
      </c>
      <c r="D385" s="9">
        <v>4258347.1561000003</v>
      </c>
      <c r="E385" s="9">
        <v>1092114.7938000001</v>
      </c>
      <c r="F385" s="9">
        <v>4990.5704999999998</v>
      </c>
      <c r="G385" s="10">
        <f t="shared" si="5"/>
        <v>5355452.5204000007</v>
      </c>
      <c r="I385" s="11"/>
      <c r="J385" s="12"/>
    </row>
    <row r="386" spans="1:10" ht="18">
      <c r="A386" s="7">
        <v>381</v>
      </c>
      <c r="B386" s="8" t="s">
        <v>106</v>
      </c>
      <c r="C386" s="8" t="s">
        <v>917</v>
      </c>
      <c r="D386" s="9">
        <v>5119690.1489000004</v>
      </c>
      <c r="E386" s="9">
        <v>1313018.6775</v>
      </c>
      <c r="F386" s="9">
        <v>6000.0216</v>
      </c>
      <c r="G386" s="10">
        <f t="shared" si="5"/>
        <v>6438708.8480000002</v>
      </c>
      <c r="I386" s="11"/>
      <c r="J386" s="12"/>
    </row>
    <row r="387" spans="1:10" ht="18">
      <c r="A387" s="7">
        <v>382</v>
      </c>
      <c r="B387" s="8" t="s">
        <v>106</v>
      </c>
      <c r="C387" s="8" t="s">
        <v>920</v>
      </c>
      <c r="D387" s="9">
        <v>3519913.4493999998</v>
      </c>
      <c r="E387" s="9">
        <v>902732.77630000003</v>
      </c>
      <c r="F387" s="9">
        <v>4125.1630999999998</v>
      </c>
      <c r="G387" s="10">
        <f t="shared" si="5"/>
        <v>4426771.3887999998</v>
      </c>
      <c r="I387" s="11"/>
      <c r="J387" s="12"/>
    </row>
    <row r="388" spans="1:10" ht="18">
      <c r="A388" s="7">
        <v>383</v>
      </c>
      <c r="B388" s="8" t="s">
        <v>106</v>
      </c>
      <c r="C388" s="8" t="s">
        <v>922</v>
      </c>
      <c r="D388" s="9">
        <v>3391671.0405000001</v>
      </c>
      <c r="E388" s="9">
        <v>869843.15350000001</v>
      </c>
      <c r="F388" s="9">
        <v>3974.8694</v>
      </c>
      <c r="G388" s="10">
        <f t="shared" si="5"/>
        <v>4265489.0634000003</v>
      </c>
      <c r="I388" s="11"/>
      <c r="J388" s="12"/>
    </row>
    <row r="389" spans="1:10" ht="18">
      <c r="A389" s="7">
        <v>384</v>
      </c>
      <c r="B389" s="8" t="s">
        <v>106</v>
      </c>
      <c r="C389" s="8" t="s">
        <v>924</v>
      </c>
      <c r="D389" s="9">
        <v>4941699.7518999996</v>
      </c>
      <c r="E389" s="9">
        <v>1267370.4627</v>
      </c>
      <c r="F389" s="9">
        <v>5791.4256999999998</v>
      </c>
      <c r="G389" s="10">
        <f t="shared" si="5"/>
        <v>6214861.6402999992</v>
      </c>
      <c r="I389" s="11"/>
      <c r="J389" s="12"/>
    </row>
    <row r="390" spans="1:10" ht="18">
      <c r="A390" s="7">
        <v>385</v>
      </c>
      <c r="B390" s="8" t="s">
        <v>106</v>
      </c>
      <c r="C390" s="8" t="s">
        <v>926</v>
      </c>
      <c r="D390" s="9">
        <v>3288893.18</v>
      </c>
      <c r="E390" s="9">
        <v>843484.28280000004</v>
      </c>
      <c r="F390" s="9">
        <v>3854.4187999999999</v>
      </c>
      <c r="G390" s="10">
        <f t="shared" ref="G390:G453" si="6">SUM(D390:F390)</f>
        <v>4136231.8816000004</v>
      </c>
      <c r="I390" s="11"/>
      <c r="J390" s="12"/>
    </row>
    <row r="391" spans="1:10" ht="18">
      <c r="A391" s="7">
        <v>386</v>
      </c>
      <c r="B391" s="8" t="s">
        <v>106</v>
      </c>
      <c r="C391" s="8" t="s">
        <v>928</v>
      </c>
      <c r="D391" s="9">
        <v>3319166.9367</v>
      </c>
      <c r="E391" s="9">
        <v>851248.42610000004</v>
      </c>
      <c r="F391" s="9">
        <v>3889.8982000000001</v>
      </c>
      <c r="G391" s="10">
        <f t="shared" si="6"/>
        <v>4174305.2610000004</v>
      </c>
      <c r="I391" s="11"/>
      <c r="J391" s="12"/>
    </row>
    <row r="392" spans="1:10" ht="18">
      <c r="A392" s="7">
        <v>387</v>
      </c>
      <c r="B392" s="8" t="s">
        <v>106</v>
      </c>
      <c r="C392" s="8" t="s">
        <v>930</v>
      </c>
      <c r="D392" s="9">
        <v>4282124.7152000004</v>
      </c>
      <c r="E392" s="9">
        <v>1098212.8931</v>
      </c>
      <c r="F392" s="9">
        <v>5018.4367000000002</v>
      </c>
      <c r="G392" s="10">
        <f t="shared" si="6"/>
        <v>5385356.0450000009</v>
      </c>
      <c r="I392" s="11"/>
      <c r="J392" s="12"/>
    </row>
    <row r="393" spans="1:10" ht="18">
      <c r="A393" s="7">
        <v>388</v>
      </c>
      <c r="B393" s="8" t="s">
        <v>106</v>
      </c>
      <c r="C393" s="8" t="s">
        <v>932</v>
      </c>
      <c r="D393" s="9">
        <v>4375381.9551999997</v>
      </c>
      <c r="E393" s="9">
        <v>1122130.0628</v>
      </c>
      <c r="F393" s="9">
        <v>5127.7295000000004</v>
      </c>
      <c r="G393" s="10">
        <f t="shared" si="6"/>
        <v>5502639.7474999996</v>
      </c>
      <c r="I393" s="11"/>
      <c r="J393" s="12"/>
    </row>
    <row r="394" spans="1:10" ht="18">
      <c r="A394" s="7">
        <v>389</v>
      </c>
      <c r="B394" s="8" t="s">
        <v>106</v>
      </c>
      <c r="C394" s="8" t="s">
        <v>136</v>
      </c>
      <c r="D394" s="9">
        <v>3355129.6275999998</v>
      </c>
      <c r="E394" s="9">
        <v>860471.57900000003</v>
      </c>
      <c r="F394" s="9">
        <v>3932.0446000000002</v>
      </c>
      <c r="G394" s="10">
        <f t="shared" si="6"/>
        <v>4219533.2511999998</v>
      </c>
      <c r="I394" s="11"/>
      <c r="J394" s="12"/>
    </row>
    <row r="395" spans="1:10" ht="18">
      <c r="A395" s="7">
        <v>390</v>
      </c>
      <c r="B395" s="8" t="s">
        <v>106</v>
      </c>
      <c r="C395" s="8" t="s">
        <v>138</v>
      </c>
      <c r="D395" s="9">
        <v>3285791.5044</v>
      </c>
      <c r="E395" s="9">
        <v>842688.81319999998</v>
      </c>
      <c r="F395" s="9">
        <v>3850.7838000000002</v>
      </c>
      <c r="G395" s="10">
        <f t="shared" si="6"/>
        <v>4132331.1013999996</v>
      </c>
      <c r="I395" s="11"/>
      <c r="J395" s="12"/>
    </row>
    <row r="396" spans="1:10" ht="18">
      <c r="A396" s="7">
        <v>391</v>
      </c>
      <c r="B396" s="8" t="s">
        <v>106</v>
      </c>
      <c r="C396" s="8" t="s">
        <v>140</v>
      </c>
      <c r="D396" s="9">
        <v>3288765.8768000002</v>
      </c>
      <c r="E396" s="9">
        <v>843451.63410000002</v>
      </c>
      <c r="F396" s="9">
        <v>3854.2696000000001</v>
      </c>
      <c r="G396" s="10">
        <f t="shared" si="6"/>
        <v>4136071.7805000003</v>
      </c>
      <c r="I396" s="11"/>
      <c r="J396" s="12"/>
    </row>
    <row r="397" spans="1:10" ht="18">
      <c r="A397" s="7">
        <v>392</v>
      </c>
      <c r="B397" s="8" t="s">
        <v>106</v>
      </c>
      <c r="C397" s="8" t="s">
        <v>142</v>
      </c>
      <c r="D397" s="9">
        <v>3897733.3391</v>
      </c>
      <c r="E397" s="9">
        <v>999630.15830000001</v>
      </c>
      <c r="F397" s="9">
        <v>4567.9490999999998</v>
      </c>
      <c r="G397" s="10">
        <f t="shared" si="6"/>
        <v>4901931.4464999996</v>
      </c>
      <c r="I397" s="11"/>
      <c r="J397" s="12"/>
    </row>
    <row r="398" spans="1:10" ht="18">
      <c r="A398" s="7">
        <v>393</v>
      </c>
      <c r="B398" s="8" t="s">
        <v>106</v>
      </c>
      <c r="C398" s="8" t="s">
        <v>144</v>
      </c>
      <c r="D398" s="9">
        <v>3928225.22</v>
      </c>
      <c r="E398" s="9">
        <v>1007450.2426999999</v>
      </c>
      <c r="F398" s="9">
        <v>4603.6841000000004</v>
      </c>
      <c r="G398" s="10">
        <f t="shared" si="6"/>
        <v>4940279.1468000002</v>
      </c>
      <c r="I398" s="11"/>
      <c r="J398" s="12"/>
    </row>
    <row r="399" spans="1:10" ht="18">
      <c r="A399" s="7">
        <v>394</v>
      </c>
      <c r="B399" s="8" t="s">
        <v>106</v>
      </c>
      <c r="C399" s="8" t="s">
        <v>112</v>
      </c>
      <c r="D399" s="9">
        <v>6791797.3021999998</v>
      </c>
      <c r="E399" s="9">
        <v>1741854.7708999999</v>
      </c>
      <c r="F399" s="9">
        <v>7959.6477999999997</v>
      </c>
      <c r="G399" s="10">
        <f t="shared" si="6"/>
        <v>8541611.720900001</v>
      </c>
      <c r="I399" s="11"/>
      <c r="J399" s="12"/>
    </row>
    <row r="400" spans="1:10" ht="18">
      <c r="A400" s="7">
        <v>395</v>
      </c>
      <c r="B400" s="8" t="s">
        <v>106</v>
      </c>
      <c r="C400" s="8" t="s">
        <v>147</v>
      </c>
      <c r="D400" s="9">
        <v>3401861.3043999998</v>
      </c>
      <c r="E400" s="9">
        <v>872456.59420000005</v>
      </c>
      <c r="F400" s="9">
        <v>3986.8117999999999</v>
      </c>
      <c r="G400" s="10">
        <f t="shared" si="6"/>
        <v>4278304.7104000002</v>
      </c>
      <c r="I400" s="11"/>
      <c r="J400" s="12"/>
    </row>
    <row r="401" spans="1:10" ht="18">
      <c r="A401" s="7">
        <v>396</v>
      </c>
      <c r="B401" s="8" t="s">
        <v>106</v>
      </c>
      <c r="C401" s="8" t="s">
        <v>149</v>
      </c>
      <c r="D401" s="9">
        <v>3366723.6430000002</v>
      </c>
      <c r="E401" s="9">
        <v>863445.03209999995</v>
      </c>
      <c r="F401" s="9">
        <v>3945.6322</v>
      </c>
      <c r="G401" s="10">
        <f t="shared" si="6"/>
        <v>4234114.3073000005</v>
      </c>
      <c r="I401" s="11"/>
      <c r="J401" s="12"/>
    </row>
    <row r="402" spans="1:10" ht="18">
      <c r="A402" s="7">
        <v>397</v>
      </c>
      <c r="B402" s="8" t="s">
        <v>106</v>
      </c>
      <c r="C402" s="8" t="s">
        <v>151</v>
      </c>
      <c r="D402" s="9">
        <v>4030053.4696</v>
      </c>
      <c r="E402" s="9">
        <v>1033565.5719</v>
      </c>
      <c r="F402" s="9">
        <v>4723.0217000000002</v>
      </c>
      <c r="G402" s="10">
        <f t="shared" si="6"/>
        <v>5068342.0632000007</v>
      </c>
      <c r="I402" s="11"/>
      <c r="J402" s="12"/>
    </row>
    <row r="403" spans="1:10" ht="18">
      <c r="A403" s="7">
        <v>398</v>
      </c>
      <c r="B403" s="8" t="s">
        <v>106</v>
      </c>
      <c r="C403" s="8" t="s">
        <v>153</v>
      </c>
      <c r="D403" s="9">
        <v>3325182.5528000002</v>
      </c>
      <c r="E403" s="9">
        <v>852791.21799999999</v>
      </c>
      <c r="F403" s="9">
        <v>3896.9481999999998</v>
      </c>
      <c r="G403" s="10">
        <f t="shared" si="6"/>
        <v>4181870.719</v>
      </c>
      <c r="I403" s="11"/>
      <c r="J403" s="12"/>
    </row>
    <row r="404" spans="1:10" ht="18">
      <c r="A404" s="7">
        <v>399</v>
      </c>
      <c r="B404" s="8" t="s">
        <v>106</v>
      </c>
      <c r="C404" s="8" t="s">
        <v>155</v>
      </c>
      <c r="D404" s="9">
        <v>4208626.3793000001</v>
      </c>
      <c r="E404" s="9">
        <v>1079363.1805</v>
      </c>
      <c r="F404" s="9">
        <v>4932.3002999999999</v>
      </c>
      <c r="G404" s="10">
        <f t="shared" si="6"/>
        <v>5292921.8601000002</v>
      </c>
      <c r="I404" s="11"/>
      <c r="J404" s="12"/>
    </row>
    <row r="405" spans="1:10" ht="18">
      <c r="A405" s="7">
        <v>400</v>
      </c>
      <c r="B405" s="8" t="s">
        <v>106</v>
      </c>
      <c r="C405" s="8" t="s">
        <v>157</v>
      </c>
      <c r="D405" s="9">
        <v>3695848.6548000001</v>
      </c>
      <c r="E405" s="9">
        <v>947853.90749999997</v>
      </c>
      <c r="F405" s="9">
        <v>4331.3503000000001</v>
      </c>
      <c r="G405" s="10">
        <f t="shared" si="6"/>
        <v>4648033.9126000004</v>
      </c>
      <c r="I405" s="11"/>
      <c r="J405" s="12"/>
    </row>
    <row r="406" spans="1:10" ht="18">
      <c r="A406" s="7">
        <v>401</v>
      </c>
      <c r="B406" s="8" t="s">
        <v>106</v>
      </c>
      <c r="C406" s="8" t="s">
        <v>159</v>
      </c>
      <c r="D406" s="9">
        <v>3843141.6485000001</v>
      </c>
      <c r="E406" s="9">
        <v>985629.32869999995</v>
      </c>
      <c r="F406" s="9">
        <v>4503.9704000000002</v>
      </c>
      <c r="G406" s="10">
        <f t="shared" si="6"/>
        <v>4833274.9475999996</v>
      </c>
      <c r="I406" s="11"/>
      <c r="J406" s="12"/>
    </row>
    <row r="407" spans="1:10" ht="18">
      <c r="A407" s="7">
        <v>402</v>
      </c>
      <c r="B407" s="8" t="s">
        <v>106</v>
      </c>
      <c r="C407" s="8" t="s">
        <v>161</v>
      </c>
      <c r="D407" s="9">
        <v>3025526.7966999998</v>
      </c>
      <c r="E407" s="9">
        <v>775940.16</v>
      </c>
      <c r="F407" s="9">
        <v>3545.7665999999999</v>
      </c>
      <c r="G407" s="10">
        <f t="shared" si="6"/>
        <v>3805012.7233000002</v>
      </c>
      <c r="I407" s="11"/>
      <c r="J407" s="12"/>
    </row>
    <row r="408" spans="1:10" ht="18">
      <c r="A408" s="7">
        <v>403</v>
      </c>
      <c r="B408" s="8" t="s">
        <v>106</v>
      </c>
      <c r="C408" s="8" t="s">
        <v>163</v>
      </c>
      <c r="D408" s="9">
        <v>3335750.7389000002</v>
      </c>
      <c r="E408" s="9">
        <v>855501.58230000001</v>
      </c>
      <c r="F408" s="9">
        <v>3909.3335000000002</v>
      </c>
      <c r="G408" s="10">
        <f t="shared" si="6"/>
        <v>4195161.6546999998</v>
      </c>
      <c r="I408" s="11"/>
      <c r="J408" s="12"/>
    </row>
    <row r="409" spans="1:10" ht="18">
      <c r="A409" s="7">
        <v>404</v>
      </c>
      <c r="B409" s="8" t="s">
        <v>106</v>
      </c>
      <c r="C409" s="8" t="s">
        <v>165</v>
      </c>
      <c r="D409" s="9">
        <v>4113099.1272999998</v>
      </c>
      <c r="E409" s="9">
        <v>1054863.8333999999</v>
      </c>
      <c r="F409" s="9">
        <v>4820.3471</v>
      </c>
      <c r="G409" s="10">
        <f t="shared" si="6"/>
        <v>5172783.3077999996</v>
      </c>
      <c r="I409" s="11"/>
      <c r="J409" s="12"/>
    </row>
    <row r="410" spans="1:10" ht="18">
      <c r="A410" s="7">
        <v>405</v>
      </c>
      <c r="B410" s="8" t="s">
        <v>106</v>
      </c>
      <c r="C410" s="8" t="s">
        <v>167</v>
      </c>
      <c r="D410" s="9">
        <v>4808919.0481000002</v>
      </c>
      <c r="E410" s="9">
        <v>1233316.9284000001</v>
      </c>
      <c r="F410" s="9">
        <v>5635.8134</v>
      </c>
      <c r="G410" s="10">
        <f t="shared" si="6"/>
        <v>6047871.7899000011</v>
      </c>
      <c r="I410" s="11"/>
      <c r="J410" s="12"/>
    </row>
    <row r="411" spans="1:10" ht="18">
      <c r="A411" s="7">
        <v>406</v>
      </c>
      <c r="B411" s="8" t="s">
        <v>106</v>
      </c>
      <c r="C411" s="8" t="s">
        <v>169</v>
      </c>
      <c r="D411" s="9">
        <v>3138310.0521999998</v>
      </c>
      <c r="E411" s="9">
        <v>804865.05909999995</v>
      </c>
      <c r="F411" s="9">
        <v>3677.9429</v>
      </c>
      <c r="G411" s="10">
        <f t="shared" si="6"/>
        <v>3946853.0542000001</v>
      </c>
      <c r="I411" s="11"/>
      <c r="J411" s="12"/>
    </row>
    <row r="412" spans="1:10" ht="18">
      <c r="A412" s="7">
        <v>407</v>
      </c>
      <c r="B412" s="8" t="s">
        <v>106</v>
      </c>
      <c r="C412" s="8" t="s">
        <v>172</v>
      </c>
      <c r="D412" s="9">
        <v>3690215.7571999999</v>
      </c>
      <c r="E412" s="9">
        <v>946409.26930000004</v>
      </c>
      <c r="F412" s="9">
        <v>4324.7488999999996</v>
      </c>
      <c r="G412" s="10">
        <f t="shared" si="6"/>
        <v>4640949.7753999997</v>
      </c>
      <c r="I412" s="11"/>
      <c r="J412" s="12"/>
    </row>
    <row r="413" spans="1:10" ht="18">
      <c r="A413" s="7">
        <v>408</v>
      </c>
      <c r="B413" s="8" t="s">
        <v>107</v>
      </c>
      <c r="C413" s="8" t="s">
        <v>175</v>
      </c>
      <c r="D413" s="9">
        <v>3749799.2163</v>
      </c>
      <c r="E413" s="9">
        <v>961690.31019999995</v>
      </c>
      <c r="F413" s="9">
        <v>4394.5776999999998</v>
      </c>
      <c r="G413" s="10">
        <f t="shared" si="6"/>
        <v>4715884.1041999999</v>
      </c>
      <c r="I413" s="11"/>
      <c r="J413" s="12"/>
    </row>
    <row r="414" spans="1:10" ht="18">
      <c r="A414" s="7">
        <v>409</v>
      </c>
      <c r="B414" s="8" t="s">
        <v>107</v>
      </c>
      <c r="C414" s="8" t="s">
        <v>177</v>
      </c>
      <c r="D414" s="9">
        <v>3863948.2538999999</v>
      </c>
      <c r="E414" s="9">
        <v>990965.48400000005</v>
      </c>
      <c r="F414" s="9">
        <v>4528.3546999999999</v>
      </c>
      <c r="G414" s="10">
        <f t="shared" si="6"/>
        <v>4859442.0926000001</v>
      </c>
      <c r="I414" s="11"/>
      <c r="J414" s="12"/>
    </row>
    <row r="415" spans="1:10" ht="18">
      <c r="A415" s="7">
        <v>410</v>
      </c>
      <c r="B415" s="8" t="s">
        <v>107</v>
      </c>
      <c r="C415" s="8" t="s">
        <v>179</v>
      </c>
      <c r="D415" s="9">
        <v>4203610.6630999995</v>
      </c>
      <c r="E415" s="9">
        <v>1078076.8274999999</v>
      </c>
      <c r="F415" s="9">
        <v>4926.4220999999998</v>
      </c>
      <c r="G415" s="10">
        <f t="shared" si="6"/>
        <v>5286613.9126999993</v>
      </c>
      <c r="I415" s="11"/>
      <c r="J415" s="12"/>
    </row>
    <row r="416" spans="1:10" ht="18">
      <c r="A416" s="7">
        <v>411</v>
      </c>
      <c r="B416" s="8" t="s">
        <v>107</v>
      </c>
      <c r="C416" s="8" t="s">
        <v>181</v>
      </c>
      <c r="D416" s="9">
        <v>3941303.0583000001</v>
      </c>
      <c r="E416" s="9">
        <v>1010804.2437</v>
      </c>
      <c r="F416" s="9">
        <v>4619.0106999999998</v>
      </c>
      <c r="G416" s="10">
        <f t="shared" si="6"/>
        <v>4956726.3127000006</v>
      </c>
      <c r="I416" s="11"/>
      <c r="J416" s="12"/>
    </row>
    <row r="417" spans="1:10" ht="18">
      <c r="A417" s="7">
        <v>412</v>
      </c>
      <c r="B417" s="8" t="s">
        <v>107</v>
      </c>
      <c r="C417" s="8" t="s">
        <v>183</v>
      </c>
      <c r="D417" s="9">
        <v>3685978.3388999999</v>
      </c>
      <c r="E417" s="9">
        <v>945322.52209999994</v>
      </c>
      <c r="F417" s="9">
        <v>4319.7828</v>
      </c>
      <c r="G417" s="10">
        <f t="shared" si="6"/>
        <v>4635620.6437999997</v>
      </c>
      <c r="I417" s="11"/>
      <c r="J417" s="12"/>
    </row>
    <row r="418" spans="1:10" ht="18">
      <c r="A418" s="7">
        <v>413</v>
      </c>
      <c r="B418" s="8" t="s">
        <v>107</v>
      </c>
      <c r="C418" s="8" t="s">
        <v>185</v>
      </c>
      <c r="D418" s="9">
        <v>3447807.8262</v>
      </c>
      <c r="E418" s="9">
        <v>884240.24509999994</v>
      </c>
      <c r="F418" s="9">
        <v>4040.6588999999999</v>
      </c>
      <c r="G418" s="10">
        <f t="shared" si="6"/>
        <v>4336088.7302000001</v>
      </c>
      <c r="I418" s="11"/>
      <c r="J418" s="12"/>
    </row>
    <row r="419" spans="1:10" ht="18">
      <c r="A419" s="7">
        <v>414</v>
      </c>
      <c r="B419" s="8" t="s">
        <v>107</v>
      </c>
      <c r="C419" s="8" t="s">
        <v>187</v>
      </c>
      <c r="D419" s="9">
        <v>3459090.8890999998</v>
      </c>
      <c r="E419" s="9">
        <v>887133.95</v>
      </c>
      <c r="F419" s="9">
        <v>4053.8820999999998</v>
      </c>
      <c r="G419" s="10">
        <f t="shared" si="6"/>
        <v>4350278.7211999996</v>
      </c>
      <c r="I419" s="11"/>
      <c r="J419" s="12"/>
    </row>
    <row r="420" spans="1:10" ht="18">
      <c r="A420" s="7">
        <v>415</v>
      </c>
      <c r="B420" s="8" t="s">
        <v>107</v>
      </c>
      <c r="C420" s="8" t="s">
        <v>189</v>
      </c>
      <c r="D420" s="9">
        <v>3703648.1244000001</v>
      </c>
      <c r="E420" s="9">
        <v>949854.19440000004</v>
      </c>
      <c r="F420" s="9">
        <v>4340.4908999999998</v>
      </c>
      <c r="G420" s="10">
        <f t="shared" si="6"/>
        <v>4657842.8097000001</v>
      </c>
      <c r="I420" s="11"/>
      <c r="J420" s="12"/>
    </row>
    <row r="421" spans="1:10" ht="18">
      <c r="A421" s="7">
        <v>416</v>
      </c>
      <c r="B421" s="8" t="s">
        <v>107</v>
      </c>
      <c r="C421" s="8" t="s">
        <v>191</v>
      </c>
      <c r="D421" s="9">
        <v>3473845.8516000002</v>
      </c>
      <c r="E421" s="9">
        <v>890918.07380000001</v>
      </c>
      <c r="F421" s="9">
        <v>4071.1741000000002</v>
      </c>
      <c r="G421" s="10">
        <f t="shared" si="6"/>
        <v>4368835.0995000005</v>
      </c>
      <c r="I421" s="11"/>
      <c r="J421" s="12"/>
    </row>
    <row r="422" spans="1:10" ht="18">
      <c r="A422" s="7">
        <v>417</v>
      </c>
      <c r="B422" s="8" t="s">
        <v>107</v>
      </c>
      <c r="C422" s="8" t="s">
        <v>193</v>
      </c>
      <c r="D422" s="9">
        <v>4188393.5353999999</v>
      </c>
      <c r="E422" s="9">
        <v>1074174.1747000001</v>
      </c>
      <c r="F422" s="9">
        <v>4908.5883999999996</v>
      </c>
      <c r="G422" s="10">
        <f t="shared" si="6"/>
        <v>5267476.2984999996</v>
      </c>
      <c r="I422" s="11"/>
      <c r="J422" s="12"/>
    </row>
    <row r="423" spans="1:10" ht="18">
      <c r="A423" s="7">
        <v>418</v>
      </c>
      <c r="B423" s="8" t="s">
        <v>107</v>
      </c>
      <c r="C423" s="8" t="s">
        <v>195</v>
      </c>
      <c r="D423" s="9">
        <v>3456752.8343000002</v>
      </c>
      <c r="E423" s="9">
        <v>886534.32200000004</v>
      </c>
      <c r="F423" s="9">
        <v>4051.1419999999998</v>
      </c>
      <c r="G423" s="10">
        <f t="shared" si="6"/>
        <v>4347338.2982999999</v>
      </c>
      <c r="I423" s="11"/>
      <c r="J423" s="12"/>
    </row>
    <row r="424" spans="1:10" ht="18">
      <c r="A424" s="7">
        <v>419</v>
      </c>
      <c r="B424" s="8" t="s">
        <v>107</v>
      </c>
      <c r="C424" s="8" t="s">
        <v>197</v>
      </c>
      <c r="D424" s="9">
        <v>3839318.3588999999</v>
      </c>
      <c r="E424" s="9">
        <v>984648.79070000001</v>
      </c>
      <c r="F424" s="9">
        <v>4499.4897000000001</v>
      </c>
      <c r="G424" s="10">
        <f t="shared" si="6"/>
        <v>4828466.6392999999</v>
      </c>
      <c r="I424" s="11"/>
      <c r="J424" s="12"/>
    </row>
    <row r="425" spans="1:10" ht="18">
      <c r="A425" s="7">
        <v>420</v>
      </c>
      <c r="B425" s="8" t="s">
        <v>107</v>
      </c>
      <c r="C425" s="8" t="s">
        <v>199</v>
      </c>
      <c r="D425" s="9">
        <v>4183986.6252000001</v>
      </c>
      <c r="E425" s="9">
        <v>1073043.9587999999</v>
      </c>
      <c r="F425" s="9">
        <v>4903.4237000000003</v>
      </c>
      <c r="G425" s="10">
        <f t="shared" si="6"/>
        <v>5261934.0077</v>
      </c>
      <c r="I425" s="11"/>
      <c r="J425" s="12"/>
    </row>
    <row r="426" spans="1:10" ht="18">
      <c r="A426" s="7">
        <v>421</v>
      </c>
      <c r="B426" s="8" t="s">
        <v>107</v>
      </c>
      <c r="C426" s="8" t="s">
        <v>201</v>
      </c>
      <c r="D426" s="9">
        <v>4174203.6014</v>
      </c>
      <c r="E426" s="9">
        <v>1070534.9606000001</v>
      </c>
      <c r="F426" s="9">
        <v>4891.9584999999997</v>
      </c>
      <c r="G426" s="10">
        <f t="shared" si="6"/>
        <v>5249630.5204999996</v>
      </c>
      <c r="I426" s="11"/>
      <c r="J426" s="12"/>
    </row>
    <row r="427" spans="1:10" ht="18">
      <c r="A427" s="7">
        <v>422</v>
      </c>
      <c r="B427" s="8" t="s">
        <v>107</v>
      </c>
      <c r="C427" s="8" t="s">
        <v>203</v>
      </c>
      <c r="D427" s="9">
        <v>3645145.8031000001</v>
      </c>
      <c r="E427" s="9">
        <v>934850.42689999996</v>
      </c>
      <c r="F427" s="9">
        <v>4271.9291000000003</v>
      </c>
      <c r="G427" s="10">
        <f t="shared" si="6"/>
        <v>4584268.1591000007</v>
      </c>
      <c r="I427" s="11"/>
      <c r="J427" s="12"/>
    </row>
    <row r="428" spans="1:10" ht="18">
      <c r="A428" s="7">
        <v>423</v>
      </c>
      <c r="B428" s="8" t="s">
        <v>107</v>
      </c>
      <c r="C428" s="8" t="s">
        <v>205</v>
      </c>
      <c r="D428" s="9">
        <v>4106531.2346000001</v>
      </c>
      <c r="E428" s="9">
        <v>1053179.4021999999</v>
      </c>
      <c r="F428" s="9">
        <v>4812.6499000000003</v>
      </c>
      <c r="G428" s="10">
        <f t="shared" si="6"/>
        <v>5164523.2867000001</v>
      </c>
      <c r="I428" s="11"/>
      <c r="J428" s="12"/>
    </row>
    <row r="429" spans="1:10" ht="18">
      <c r="A429" s="7">
        <v>424</v>
      </c>
      <c r="B429" s="8" t="s">
        <v>107</v>
      </c>
      <c r="C429" s="8" t="s">
        <v>207</v>
      </c>
      <c r="D429" s="9">
        <v>4239115.4274000004</v>
      </c>
      <c r="E429" s="9">
        <v>1087182.5384</v>
      </c>
      <c r="F429" s="9">
        <v>4968.0319</v>
      </c>
      <c r="G429" s="10">
        <f t="shared" si="6"/>
        <v>5331265.9977000002</v>
      </c>
      <c r="I429" s="11"/>
      <c r="J429" s="12"/>
    </row>
    <row r="430" spans="1:10" ht="18">
      <c r="A430" s="7">
        <v>425</v>
      </c>
      <c r="B430" s="8" t="s">
        <v>107</v>
      </c>
      <c r="C430" s="8" t="s">
        <v>209</v>
      </c>
      <c r="D430" s="9">
        <v>4057998.9418000001</v>
      </c>
      <c r="E430" s="9">
        <v>1040732.5929</v>
      </c>
      <c r="F430" s="9">
        <v>4755.7723999999998</v>
      </c>
      <c r="G430" s="10">
        <f t="shared" si="6"/>
        <v>5103487.3071000008</v>
      </c>
      <c r="I430" s="11"/>
      <c r="J430" s="12"/>
    </row>
    <row r="431" spans="1:10" ht="18">
      <c r="A431" s="7">
        <v>426</v>
      </c>
      <c r="B431" s="8" t="s">
        <v>107</v>
      </c>
      <c r="C431" s="8" t="s">
        <v>211</v>
      </c>
      <c r="D431" s="9">
        <v>4450058.6947999997</v>
      </c>
      <c r="E431" s="9">
        <v>1141281.9939999999</v>
      </c>
      <c r="F431" s="9">
        <v>5215.2469000000001</v>
      </c>
      <c r="G431" s="10">
        <f t="shared" si="6"/>
        <v>5596555.9356999993</v>
      </c>
      <c r="I431" s="11"/>
      <c r="J431" s="12"/>
    </row>
    <row r="432" spans="1:10" ht="18">
      <c r="A432" s="7">
        <v>427</v>
      </c>
      <c r="B432" s="8" t="s">
        <v>107</v>
      </c>
      <c r="C432" s="8" t="s">
        <v>213</v>
      </c>
      <c r="D432" s="9">
        <v>3543681.8295999998</v>
      </c>
      <c r="E432" s="9">
        <v>908828.52159999998</v>
      </c>
      <c r="F432" s="9">
        <v>4153.0183999999999</v>
      </c>
      <c r="G432" s="10">
        <f t="shared" si="6"/>
        <v>4456663.3695999999</v>
      </c>
      <c r="I432" s="11"/>
      <c r="J432" s="12"/>
    </row>
    <row r="433" spans="1:10" ht="18">
      <c r="A433" s="7">
        <v>428</v>
      </c>
      <c r="B433" s="8" t="s">
        <v>107</v>
      </c>
      <c r="C433" s="8" t="s">
        <v>107</v>
      </c>
      <c r="D433" s="9">
        <v>4880586.4315999998</v>
      </c>
      <c r="E433" s="9">
        <v>1251697.0667000001</v>
      </c>
      <c r="F433" s="9">
        <v>5719.8040000000001</v>
      </c>
      <c r="G433" s="10">
        <f t="shared" si="6"/>
        <v>6138003.3022999996</v>
      </c>
      <c r="I433" s="11"/>
      <c r="J433" s="12"/>
    </row>
    <row r="434" spans="1:10" ht="18">
      <c r="A434" s="7">
        <v>429</v>
      </c>
      <c r="B434" s="8" t="s">
        <v>107</v>
      </c>
      <c r="C434" s="8" t="s">
        <v>217</v>
      </c>
      <c r="D434" s="9">
        <v>3434190.3908000002</v>
      </c>
      <c r="E434" s="9">
        <v>880747.85660000006</v>
      </c>
      <c r="F434" s="9">
        <v>4024.6999000000001</v>
      </c>
      <c r="G434" s="10">
        <f t="shared" si="6"/>
        <v>4318962.947300001</v>
      </c>
      <c r="I434" s="11"/>
      <c r="J434" s="12"/>
    </row>
    <row r="435" spans="1:10" ht="18">
      <c r="A435" s="7">
        <v>430</v>
      </c>
      <c r="B435" s="8" t="s">
        <v>107</v>
      </c>
      <c r="C435" s="8" t="s">
        <v>219</v>
      </c>
      <c r="D435" s="9">
        <v>3244399.5569000002</v>
      </c>
      <c r="E435" s="9">
        <v>832073.24890000001</v>
      </c>
      <c r="F435" s="9">
        <v>3802.2745</v>
      </c>
      <c r="G435" s="10">
        <f t="shared" si="6"/>
        <v>4080275.0803</v>
      </c>
      <c r="I435" s="11"/>
      <c r="J435" s="12"/>
    </row>
    <row r="436" spans="1:10" ht="18">
      <c r="A436" s="7">
        <v>431</v>
      </c>
      <c r="B436" s="8" t="s">
        <v>107</v>
      </c>
      <c r="C436" s="8" t="s">
        <v>221</v>
      </c>
      <c r="D436" s="9">
        <v>3946763.4311000002</v>
      </c>
      <c r="E436" s="9">
        <v>1012204.6354</v>
      </c>
      <c r="F436" s="9">
        <v>4625.41</v>
      </c>
      <c r="G436" s="10">
        <f t="shared" si="6"/>
        <v>4963593.4765000008</v>
      </c>
      <c r="I436" s="11"/>
      <c r="J436" s="12"/>
    </row>
    <row r="437" spans="1:10" ht="18">
      <c r="A437" s="7">
        <v>432</v>
      </c>
      <c r="B437" s="8" t="s">
        <v>107</v>
      </c>
      <c r="C437" s="8" t="s">
        <v>223</v>
      </c>
      <c r="D437" s="9">
        <v>3927503.5529</v>
      </c>
      <c r="E437" s="9">
        <v>1007265.1607</v>
      </c>
      <c r="F437" s="9">
        <v>4602.8383000000003</v>
      </c>
      <c r="G437" s="10">
        <f t="shared" si="6"/>
        <v>4939371.5519000003</v>
      </c>
      <c r="I437" s="11"/>
      <c r="J437" s="12"/>
    </row>
    <row r="438" spans="1:10" ht="18">
      <c r="A438" s="7">
        <v>433</v>
      </c>
      <c r="B438" s="8" t="s">
        <v>107</v>
      </c>
      <c r="C438" s="8" t="s">
        <v>225</v>
      </c>
      <c r="D438" s="9">
        <v>3725519.3664000002</v>
      </c>
      <c r="E438" s="9">
        <v>955463.39119999995</v>
      </c>
      <c r="F438" s="9">
        <v>4366.1229000000003</v>
      </c>
      <c r="G438" s="10">
        <f t="shared" si="6"/>
        <v>4685348.8805</v>
      </c>
      <c r="I438" s="11"/>
      <c r="J438" s="12"/>
    </row>
    <row r="439" spans="1:10" ht="18">
      <c r="A439" s="7">
        <v>434</v>
      </c>
      <c r="B439" s="8" t="s">
        <v>107</v>
      </c>
      <c r="C439" s="8" t="s">
        <v>227</v>
      </c>
      <c r="D439" s="9">
        <v>3803763.7418</v>
      </c>
      <c r="E439" s="9">
        <v>975530.29429999995</v>
      </c>
      <c r="F439" s="9">
        <v>4457.8213999999998</v>
      </c>
      <c r="G439" s="10">
        <f t="shared" si="6"/>
        <v>4783751.8574999999</v>
      </c>
      <c r="I439" s="11"/>
      <c r="J439" s="12"/>
    </row>
    <row r="440" spans="1:10" ht="18">
      <c r="A440" s="7">
        <v>435</v>
      </c>
      <c r="B440" s="8" t="s">
        <v>107</v>
      </c>
      <c r="C440" s="8" t="s">
        <v>229</v>
      </c>
      <c r="D440" s="9">
        <v>3203965.6636000001</v>
      </c>
      <c r="E440" s="9">
        <v>821703.39139999996</v>
      </c>
      <c r="F440" s="9">
        <v>3754.8879999999999</v>
      </c>
      <c r="G440" s="10">
        <f t="shared" si="6"/>
        <v>4029423.943</v>
      </c>
      <c r="I440" s="11"/>
      <c r="J440" s="12"/>
    </row>
    <row r="441" spans="1:10" ht="18">
      <c r="A441" s="7">
        <v>436</v>
      </c>
      <c r="B441" s="8" t="s">
        <v>107</v>
      </c>
      <c r="C441" s="8" t="s">
        <v>231</v>
      </c>
      <c r="D441" s="9">
        <v>3833747.6233000001</v>
      </c>
      <c r="E441" s="9">
        <v>983220.09490000003</v>
      </c>
      <c r="F441" s="9">
        <v>4492.9611000000004</v>
      </c>
      <c r="G441" s="10">
        <f t="shared" si="6"/>
        <v>4821460.6793</v>
      </c>
      <c r="I441" s="11"/>
      <c r="J441" s="12"/>
    </row>
    <row r="442" spans="1:10" ht="18">
      <c r="A442" s="7">
        <v>437</v>
      </c>
      <c r="B442" s="8" t="s">
        <v>107</v>
      </c>
      <c r="C442" s="8" t="s">
        <v>233</v>
      </c>
      <c r="D442" s="9">
        <v>3458271.1061999998</v>
      </c>
      <c r="E442" s="9">
        <v>886923.70479999995</v>
      </c>
      <c r="F442" s="9">
        <v>4052.9213</v>
      </c>
      <c r="G442" s="10">
        <f t="shared" si="6"/>
        <v>4349247.7322999993</v>
      </c>
      <c r="I442" s="11"/>
      <c r="J442" s="12"/>
    </row>
    <row r="443" spans="1:10" ht="18">
      <c r="A443" s="7">
        <v>438</v>
      </c>
      <c r="B443" s="8" t="s">
        <v>107</v>
      </c>
      <c r="C443" s="8" t="s">
        <v>235</v>
      </c>
      <c r="D443" s="9">
        <v>3583072.0224000001</v>
      </c>
      <c r="E443" s="9">
        <v>918930.70700000005</v>
      </c>
      <c r="F443" s="9">
        <v>4199.1818000000003</v>
      </c>
      <c r="G443" s="10">
        <f t="shared" si="6"/>
        <v>4506201.9112000009</v>
      </c>
      <c r="I443" s="11"/>
      <c r="J443" s="12"/>
    </row>
    <row r="444" spans="1:10" ht="18">
      <c r="A444" s="7">
        <v>439</v>
      </c>
      <c r="B444" s="8" t="s">
        <v>107</v>
      </c>
      <c r="C444" s="8" t="s">
        <v>237</v>
      </c>
      <c r="D444" s="9">
        <v>3844562.7250000001</v>
      </c>
      <c r="E444" s="9">
        <v>985993.78430000006</v>
      </c>
      <c r="F444" s="9">
        <v>4505.6358</v>
      </c>
      <c r="G444" s="10">
        <f t="shared" si="6"/>
        <v>4835062.1451000003</v>
      </c>
      <c r="I444" s="11"/>
      <c r="J444" s="12"/>
    </row>
    <row r="445" spans="1:10" ht="18">
      <c r="A445" s="7">
        <v>440</v>
      </c>
      <c r="B445" s="8" t="s">
        <v>107</v>
      </c>
      <c r="C445" s="8" t="s">
        <v>239</v>
      </c>
      <c r="D445" s="9">
        <v>3726105.5008</v>
      </c>
      <c r="E445" s="9">
        <v>955613.71380000003</v>
      </c>
      <c r="F445" s="9">
        <v>4366.8099000000002</v>
      </c>
      <c r="G445" s="10">
        <f t="shared" si="6"/>
        <v>4686086.0245000003</v>
      </c>
      <c r="I445" s="11"/>
      <c r="J445" s="12"/>
    </row>
    <row r="446" spans="1:10" ht="18">
      <c r="A446" s="7">
        <v>441</v>
      </c>
      <c r="B446" s="8" t="s">
        <v>107</v>
      </c>
      <c r="C446" s="8" t="s">
        <v>241</v>
      </c>
      <c r="D446" s="9">
        <v>3651889.1094</v>
      </c>
      <c r="E446" s="9">
        <v>936579.84550000005</v>
      </c>
      <c r="F446" s="9">
        <v>4279.8320000000003</v>
      </c>
      <c r="G446" s="10">
        <f t="shared" si="6"/>
        <v>4592748.7869000006</v>
      </c>
      <c r="I446" s="11"/>
      <c r="J446" s="12"/>
    </row>
    <row r="447" spans="1:10" ht="18">
      <c r="A447" s="7">
        <v>442</v>
      </c>
      <c r="B447" s="8" t="s">
        <v>108</v>
      </c>
      <c r="C447" s="8" t="s">
        <v>245</v>
      </c>
      <c r="D447" s="9">
        <v>2923935.5682999999</v>
      </c>
      <c r="E447" s="9">
        <v>749885.61829999997</v>
      </c>
      <c r="F447" s="9">
        <v>3426.7067000000002</v>
      </c>
      <c r="G447" s="10">
        <f t="shared" si="6"/>
        <v>3677247.8932999996</v>
      </c>
      <c r="I447" s="11"/>
      <c r="J447" s="12"/>
    </row>
    <row r="448" spans="1:10" ht="18">
      <c r="A448" s="7">
        <v>443</v>
      </c>
      <c r="B448" s="8" t="s">
        <v>108</v>
      </c>
      <c r="C448" s="8" t="s">
        <v>247</v>
      </c>
      <c r="D448" s="9">
        <v>4777594.9323000005</v>
      </c>
      <c r="E448" s="9">
        <v>1225283.4051999999</v>
      </c>
      <c r="F448" s="9">
        <v>5599.1030000000001</v>
      </c>
      <c r="G448" s="10">
        <f t="shared" si="6"/>
        <v>6008477.4405000005</v>
      </c>
      <c r="I448" s="11"/>
      <c r="J448" s="12"/>
    </row>
    <row r="449" spans="1:10" ht="18">
      <c r="A449" s="7">
        <v>444</v>
      </c>
      <c r="B449" s="8" t="s">
        <v>108</v>
      </c>
      <c r="C449" s="8" t="s">
        <v>249</v>
      </c>
      <c r="D449" s="9">
        <v>4024128.8173000002</v>
      </c>
      <c r="E449" s="9">
        <v>1032046.1090000001</v>
      </c>
      <c r="F449" s="9">
        <v>4716.0783000000001</v>
      </c>
      <c r="G449" s="10">
        <f t="shared" si="6"/>
        <v>5060891.0046000006</v>
      </c>
      <c r="I449" s="11"/>
      <c r="J449" s="12"/>
    </row>
    <row r="450" spans="1:10" ht="18">
      <c r="A450" s="7">
        <v>445</v>
      </c>
      <c r="B450" s="8" t="s">
        <v>108</v>
      </c>
      <c r="C450" s="8" t="s">
        <v>251</v>
      </c>
      <c r="D450" s="9">
        <v>3322596.0282000001</v>
      </c>
      <c r="E450" s="9">
        <v>852127.86629999999</v>
      </c>
      <c r="F450" s="9">
        <v>3893.9169000000002</v>
      </c>
      <c r="G450" s="10">
        <f t="shared" si="6"/>
        <v>4178617.8114</v>
      </c>
      <c r="I450" s="11"/>
      <c r="J450" s="12"/>
    </row>
    <row r="451" spans="1:10" ht="18">
      <c r="A451" s="7">
        <v>446</v>
      </c>
      <c r="B451" s="8" t="s">
        <v>108</v>
      </c>
      <c r="C451" s="8" t="s">
        <v>253</v>
      </c>
      <c r="D451" s="9">
        <v>4425050.2203000002</v>
      </c>
      <c r="E451" s="9">
        <v>1134868.2086</v>
      </c>
      <c r="F451" s="9">
        <v>5185.9381999999996</v>
      </c>
      <c r="G451" s="10">
        <f t="shared" si="6"/>
        <v>5565104.3670999995</v>
      </c>
      <c r="I451" s="11"/>
      <c r="J451" s="12"/>
    </row>
    <row r="452" spans="1:10" ht="18">
      <c r="A452" s="7">
        <v>447</v>
      </c>
      <c r="B452" s="8" t="s">
        <v>108</v>
      </c>
      <c r="C452" s="8" t="s">
        <v>255</v>
      </c>
      <c r="D452" s="9">
        <v>5413781.2620999999</v>
      </c>
      <c r="E452" s="9">
        <v>1388442.6022000001</v>
      </c>
      <c r="F452" s="9">
        <v>6344.6817000000001</v>
      </c>
      <c r="G452" s="10">
        <f t="shared" si="6"/>
        <v>6808568.5459999992</v>
      </c>
      <c r="I452" s="11"/>
      <c r="J452" s="12"/>
    </row>
    <row r="453" spans="1:10" ht="18">
      <c r="A453" s="7">
        <v>448</v>
      </c>
      <c r="B453" s="8" t="s">
        <v>108</v>
      </c>
      <c r="C453" s="8" t="s">
        <v>257</v>
      </c>
      <c r="D453" s="9">
        <v>3688259.3576000002</v>
      </c>
      <c r="E453" s="9">
        <v>945907.52229999995</v>
      </c>
      <c r="F453" s="9">
        <v>4322.4561000000003</v>
      </c>
      <c r="G453" s="10">
        <f t="shared" si="6"/>
        <v>4638489.3360000001</v>
      </c>
      <c r="I453" s="11"/>
      <c r="J453" s="12"/>
    </row>
    <row r="454" spans="1:10" ht="18">
      <c r="A454" s="7">
        <v>449</v>
      </c>
      <c r="B454" s="8" t="s">
        <v>108</v>
      </c>
      <c r="C454" s="8" t="s">
        <v>259</v>
      </c>
      <c r="D454" s="9">
        <v>3918239.9062999999</v>
      </c>
      <c r="E454" s="9">
        <v>1004889.3644</v>
      </c>
      <c r="F454" s="9">
        <v>4591.9817999999996</v>
      </c>
      <c r="G454" s="10">
        <f t="shared" ref="G454:G517" si="7">SUM(D454:F454)</f>
        <v>4927721.2525000004</v>
      </c>
      <c r="I454" s="11"/>
      <c r="J454" s="12"/>
    </row>
    <row r="455" spans="1:10" ht="18">
      <c r="A455" s="7">
        <v>450</v>
      </c>
      <c r="B455" s="8" t="s">
        <v>108</v>
      </c>
      <c r="C455" s="8" t="s">
        <v>261</v>
      </c>
      <c r="D455" s="9">
        <v>4867683.9205999998</v>
      </c>
      <c r="E455" s="9">
        <v>1248388.0308999999</v>
      </c>
      <c r="F455" s="9">
        <v>5704.6828999999998</v>
      </c>
      <c r="G455" s="10">
        <f t="shared" si="7"/>
        <v>6121776.6343999999</v>
      </c>
      <c r="I455" s="11"/>
      <c r="J455" s="12"/>
    </row>
    <row r="456" spans="1:10" ht="18">
      <c r="A456" s="7">
        <v>451</v>
      </c>
      <c r="B456" s="8" t="s">
        <v>108</v>
      </c>
      <c r="C456" s="8" t="s">
        <v>263</v>
      </c>
      <c r="D456" s="9">
        <v>3389404.1513999999</v>
      </c>
      <c r="E456" s="9">
        <v>869261.77690000006</v>
      </c>
      <c r="F456" s="9">
        <v>3972.2127</v>
      </c>
      <c r="G456" s="10">
        <f t="shared" si="7"/>
        <v>4262638.1409999998</v>
      </c>
      <c r="I456" s="11"/>
      <c r="J456" s="12"/>
    </row>
    <row r="457" spans="1:10" ht="18">
      <c r="A457" s="7">
        <v>452</v>
      </c>
      <c r="B457" s="8" t="s">
        <v>108</v>
      </c>
      <c r="C457" s="8" t="s">
        <v>265</v>
      </c>
      <c r="D457" s="9">
        <v>3580095.3673999999</v>
      </c>
      <c r="E457" s="9">
        <v>918167.30070000002</v>
      </c>
      <c r="F457" s="9">
        <v>4195.6932999999999</v>
      </c>
      <c r="G457" s="10">
        <f t="shared" si="7"/>
        <v>4502458.3613999998</v>
      </c>
      <c r="I457" s="11"/>
      <c r="J457" s="12"/>
    </row>
    <row r="458" spans="1:10" ht="18">
      <c r="A458" s="7">
        <v>453</v>
      </c>
      <c r="B458" s="8" t="s">
        <v>108</v>
      </c>
      <c r="C458" s="8" t="s">
        <v>267</v>
      </c>
      <c r="D458" s="9">
        <v>3949623.3719000001</v>
      </c>
      <c r="E458" s="9">
        <v>1012938.1086</v>
      </c>
      <c r="F458" s="9">
        <v>4628.7617</v>
      </c>
      <c r="G458" s="10">
        <f t="shared" si="7"/>
        <v>4967190.2422000002</v>
      </c>
      <c r="I458" s="11"/>
      <c r="J458" s="12"/>
    </row>
    <row r="459" spans="1:10" ht="18">
      <c r="A459" s="7">
        <v>454</v>
      </c>
      <c r="B459" s="8" t="s">
        <v>108</v>
      </c>
      <c r="C459" s="8" t="s">
        <v>269</v>
      </c>
      <c r="D459" s="9">
        <v>3286949.3689999999</v>
      </c>
      <c r="E459" s="9">
        <v>842985.76430000004</v>
      </c>
      <c r="F459" s="9">
        <v>3852.1408000000001</v>
      </c>
      <c r="G459" s="10">
        <f t="shared" si="7"/>
        <v>4133787.2741</v>
      </c>
      <c r="I459" s="11"/>
      <c r="J459" s="12"/>
    </row>
    <row r="460" spans="1:10" ht="18">
      <c r="A460" s="7">
        <v>455</v>
      </c>
      <c r="B460" s="8" t="s">
        <v>108</v>
      </c>
      <c r="C460" s="8" t="s">
        <v>271</v>
      </c>
      <c r="D460" s="9">
        <v>3771989.213</v>
      </c>
      <c r="E460" s="9">
        <v>967381.25619999995</v>
      </c>
      <c r="F460" s="9">
        <v>4420.5833000000002</v>
      </c>
      <c r="G460" s="10">
        <f t="shared" si="7"/>
        <v>4743791.0525000002</v>
      </c>
      <c r="I460" s="11"/>
      <c r="J460" s="12"/>
    </row>
    <row r="461" spans="1:10" ht="18">
      <c r="A461" s="7">
        <v>456</v>
      </c>
      <c r="B461" s="8" t="s">
        <v>108</v>
      </c>
      <c r="C461" s="8" t="s">
        <v>273</v>
      </c>
      <c r="D461" s="9">
        <v>4363834.3575999998</v>
      </c>
      <c r="E461" s="9">
        <v>1119168.5141</v>
      </c>
      <c r="F461" s="9">
        <v>5114.1962999999996</v>
      </c>
      <c r="G461" s="10">
        <f t="shared" si="7"/>
        <v>5488117.068</v>
      </c>
      <c r="I461" s="11"/>
      <c r="J461" s="12"/>
    </row>
    <row r="462" spans="1:10" ht="18">
      <c r="A462" s="7">
        <v>457</v>
      </c>
      <c r="B462" s="8" t="s">
        <v>108</v>
      </c>
      <c r="C462" s="8" t="s">
        <v>275</v>
      </c>
      <c r="D462" s="9">
        <v>3496276.9889000002</v>
      </c>
      <c r="E462" s="9">
        <v>896670.86380000005</v>
      </c>
      <c r="F462" s="9">
        <v>4097.4623000000001</v>
      </c>
      <c r="G462" s="10">
        <f t="shared" si="7"/>
        <v>4397045.3150000004</v>
      </c>
      <c r="I462" s="11"/>
      <c r="J462" s="12"/>
    </row>
    <row r="463" spans="1:10" ht="18">
      <c r="A463" s="7">
        <v>458</v>
      </c>
      <c r="B463" s="8" t="s">
        <v>108</v>
      </c>
      <c r="C463" s="8" t="s">
        <v>277</v>
      </c>
      <c r="D463" s="9">
        <v>3445471.9432999999</v>
      </c>
      <c r="E463" s="9">
        <v>883641.17409999995</v>
      </c>
      <c r="F463" s="9">
        <v>4037.9213</v>
      </c>
      <c r="G463" s="10">
        <f t="shared" si="7"/>
        <v>4333151.0386999995</v>
      </c>
      <c r="I463" s="11"/>
      <c r="J463" s="12"/>
    </row>
    <row r="464" spans="1:10" ht="18">
      <c r="A464" s="7">
        <v>459</v>
      </c>
      <c r="B464" s="8" t="s">
        <v>108</v>
      </c>
      <c r="C464" s="8" t="s">
        <v>280</v>
      </c>
      <c r="D464" s="9">
        <v>3575536.088</v>
      </c>
      <c r="E464" s="9">
        <v>916998.00749999995</v>
      </c>
      <c r="F464" s="9">
        <v>4190.3500000000004</v>
      </c>
      <c r="G464" s="10">
        <f t="shared" si="7"/>
        <v>4496724.4454999994</v>
      </c>
      <c r="I464" s="11"/>
      <c r="J464" s="12"/>
    </row>
    <row r="465" spans="1:10" ht="18">
      <c r="A465" s="7">
        <v>460</v>
      </c>
      <c r="B465" s="8" t="s">
        <v>108</v>
      </c>
      <c r="C465" s="8" t="s">
        <v>282</v>
      </c>
      <c r="D465" s="9">
        <v>4325920.3354000002</v>
      </c>
      <c r="E465" s="9">
        <v>1109444.9140999999</v>
      </c>
      <c r="F465" s="9">
        <v>5069.7628999999997</v>
      </c>
      <c r="G465" s="10">
        <f t="shared" si="7"/>
        <v>5440435.0124000004</v>
      </c>
      <c r="I465" s="11"/>
      <c r="J465" s="12"/>
    </row>
    <row r="466" spans="1:10" ht="18">
      <c r="A466" s="7">
        <v>461</v>
      </c>
      <c r="B466" s="8" t="s">
        <v>108</v>
      </c>
      <c r="C466" s="8" t="s">
        <v>284</v>
      </c>
      <c r="D466" s="9">
        <v>3324170.7089</v>
      </c>
      <c r="E466" s="9">
        <v>852531.71600000001</v>
      </c>
      <c r="F466" s="9">
        <v>3895.7622999999999</v>
      </c>
      <c r="G466" s="10">
        <f t="shared" si="7"/>
        <v>4180598.1872</v>
      </c>
      <c r="I466" s="11"/>
      <c r="J466" s="12"/>
    </row>
    <row r="467" spans="1:10" ht="18">
      <c r="A467" s="7">
        <v>462</v>
      </c>
      <c r="B467" s="8" t="s">
        <v>108</v>
      </c>
      <c r="C467" s="8" t="s">
        <v>286</v>
      </c>
      <c r="D467" s="9">
        <v>3970548.6142000002</v>
      </c>
      <c r="E467" s="9">
        <v>1018304.6901</v>
      </c>
      <c r="F467" s="9">
        <v>4653.2849999999999</v>
      </c>
      <c r="G467" s="10">
        <f t="shared" si="7"/>
        <v>4993506.5893000001</v>
      </c>
      <c r="I467" s="11"/>
      <c r="J467" s="12"/>
    </row>
    <row r="468" spans="1:10" ht="18">
      <c r="A468" s="7">
        <v>463</v>
      </c>
      <c r="B468" s="8" t="s">
        <v>109</v>
      </c>
      <c r="C468" s="8" t="s">
        <v>289</v>
      </c>
      <c r="D468" s="9">
        <v>4241115.9121000003</v>
      </c>
      <c r="E468" s="9">
        <v>1087695.5917</v>
      </c>
      <c r="F468" s="9">
        <v>4970.3764000000001</v>
      </c>
      <c r="G468" s="10">
        <f t="shared" si="7"/>
        <v>5333781.8802000005</v>
      </c>
      <c r="I468" s="11"/>
      <c r="J468" s="12"/>
    </row>
    <row r="469" spans="1:10" ht="18">
      <c r="A469" s="7">
        <v>464</v>
      </c>
      <c r="B469" s="8" t="s">
        <v>109</v>
      </c>
      <c r="C469" s="8" t="s">
        <v>291</v>
      </c>
      <c r="D469" s="9">
        <v>3750103.5392</v>
      </c>
      <c r="E469" s="9">
        <v>961768.35829999996</v>
      </c>
      <c r="F469" s="9">
        <v>4394.9344000000001</v>
      </c>
      <c r="G469" s="10">
        <f t="shared" si="7"/>
        <v>4716266.8318999996</v>
      </c>
      <c r="I469" s="11"/>
      <c r="J469" s="12"/>
    </row>
    <row r="470" spans="1:10" ht="18">
      <c r="A470" s="7">
        <v>465</v>
      </c>
      <c r="B470" s="8" t="s">
        <v>109</v>
      </c>
      <c r="C470" s="8" t="s">
        <v>293</v>
      </c>
      <c r="D470" s="9">
        <v>4732812.4036999997</v>
      </c>
      <c r="E470" s="9">
        <v>1213798.2773</v>
      </c>
      <c r="F470" s="9">
        <v>5546.6202000000003</v>
      </c>
      <c r="G470" s="10">
        <f t="shared" si="7"/>
        <v>5952157.3011999996</v>
      </c>
      <c r="I470" s="11"/>
      <c r="J470" s="12"/>
    </row>
    <row r="471" spans="1:10" ht="18">
      <c r="A471" s="7">
        <v>466</v>
      </c>
      <c r="B471" s="8" t="s">
        <v>109</v>
      </c>
      <c r="C471" s="8" t="s">
        <v>295</v>
      </c>
      <c r="D471" s="9">
        <v>3747392.3890999998</v>
      </c>
      <c r="E471" s="9">
        <v>961073.04460000002</v>
      </c>
      <c r="F471" s="9">
        <v>4391.7569999999996</v>
      </c>
      <c r="G471" s="10">
        <f t="shared" si="7"/>
        <v>4712857.1907000002</v>
      </c>
      <c r="I471" s="11"/>
      <c r="J471" s="12"/>
    </row>
    <row r="472" spans="1:10" ht="18">
      <c r="A472" s="7">
        <v>467</v>
      </c>
      <c r="B472" s="8" t="s">
        <v>109</v>
      </c>
      <c r="C472" s="8" t="s">
        <v>297</v>
      </c>
      <c r="D472" s="9">
        <v>5123849.3671000004</v>
      </c>
      <c r="E472" s="9">
        <v>1314085.3692000001</v>
      </c>
      <c r="F472" s="9">
        <v>6004.8959999999997</v>
      </c>
      <c r="G472" s="10">
        <f t="shared" si="7"/>
        <v>6443939.6323000006</v>
      </c>
      <c r="I472" s="11"/>
      <c r="J472" s="12"/>
    </row>
    <row r="473" spans="1:10" ht="18">
      <c r="A473" s="7">
        <v>468</v>
      </c>
      <c r="B473" s="8" t="s">
        <v>109</v>
      </c>
      <c r="C473" s="8" t="s">
        <v>299</v>
      </c>
      <c r="D473" s="9">
        <v>3983830.3823000002</v>
      </c>
      <c r="E473" s="9">
        <v>1021710.9918</v>
      </c>
      <c r="F473" s="9">
        <v>4668.8505999999998</v>
      </c>
      <c r="G473" s="10">
        <f t="shared" si="7"/>
        <v>5010210.2246999992</v>
      </c>
      <c r="I473" s="11"/>
      <c r="J473" s="12"/>
    </row>
    <row r="474" spans="1:10" ht="18">
      <c r="A474" s="7">
        <v>469</v>
      </c>
      <c r="B474" s="8" t="s">
        <v>109</v>
      </c>
      <c r="C474" s="8" t="s">
        <v>301</v>
      </c>
      <c r="D474" s="9">
        <v>3342795.4904</v>
      </c>
      <c r="E474" s="9">
        <v>857308.31090000004</v>
      </c>
      <c r="F474" s="9">
        <v>3917.5895999999998</v>
      </c>
      <c r="G474" s="10">
        <f t="shared" si="7"/>
        <v>4204021.3909</v>
      </c>
      <c r="I474" s="11"/>
      <c r="J474" s="12"/>
    </row>
    <row r="475" spans="1:10" ht="18">
      <c r="A475" s="7">
        <v>470</v>
      </c>
      <c r="B475" s="8" t="s">
        <v>109</v>
      </c>
      <c r="C475" s="8" t="s">
        <v>303</v>
      </c>
      <c r="D475" s="9">
        <v>3917093.2585</v>
      </c>
      <c r="E475" s="9">
        <v>1004595.29</v>
      </c>
      <c r="F475" s="9">
        <v>4590.6379999999999</v>
      </c>
      <c r="G475" s="10">
        <f t="shared" si="7"/>
        <v>4926279.1864999998</v>
      </c>
      <c r="I475" s="11"/>
      <c r="J475" s="12"/>
    </row>
    <row r="476" spans="1:10" ht="18">
      <c r="A476" s="7">
        <v>471</v>
      </c>
      <c r="B476" s="8" t="s">
        <v>109</v>
      </c>
      <c r="C476" s="8" t="s">
        <v>305</v>
      </c>
      <c r="D476" s="9">
        <v>3841508.5684000002</v>
      </c>
      <c r="E476" s="9">
        <v>985210.50159999996</v>
      </c>
      <c r="F476" s="9">
        <v>4502.0564999999997</v>
      </c>
      <c r="G476" s="10">
        <f t="shared" si="7"/>
        <v>4831221.1265000002</v>
      </c>
      <c r="I476" s="11"/>
      <c r="J476" s="12"/>
    </row>
    <row r="477" spans="1:10" ht="18">
      <c r="A477" s="7">
        <v>472</v>
      </c>
      <c r="B477" s="8" t="s">
        <v>109</v>
      </c>
      <c r="C477" s="8" t="s">
        <v>307</v>
      </c>
      <c r="D477" s="9">
        <v>4061346.1080999998</v>
      </c>
      <c r="E477" s="9">
        <v>1041591.0222</v>
      </c>
      <c r="F477" s="9">
        <v>4759.6950999999999</v>
      </c>
      <c r="G477" s="10">
        <f t="shared" si="7"/>
        <v>5107696.8254000004</v>
      </c>
      <c r="I477" s="11"/>
      <c r="J477" s="12"/>
    </row>
    <row r="478" spans="1:10" ht="18">
      <c r="A478" s="7">
        <v>473</v>
      </c>
      <c r="B478" s="8" t="s">
        <v>109</v>
      </c>
      <c r="C478" s="8" t="s">
        <v>109</v>
      </c>
      <c r="D478" s="9">
        <v>3575156.7719999999</v>
      </c>
      <c r="E478" s="9">
        <v>916900.72640000004</v>
      </c>
      <c r="F478" s="9">
        <v>4189.9054999999998</v>
      </c>
      <c r="G478" s="10">
        <f t="shared" si="7"/>
        <v>4496247.4039000003</v>
      </c>
      <c r="I478" s="11"/>
      <c r="J478" s="12"/>
    </row>
    <row r="479" spans="1:10" ht="18">
      <c r="A479" s="7">
        <v>474</v>
      </c>
      <c r="B479" s="8" t="s">
        <v>109</v>
      </c>
      <c r="C479" s="8" t="s">
        <v>310</v>
      </c>
      <c r="D479" s="9">
        <v>4564428.6782</v>
      </c>
      <c r="E479" s="9">
        <v>1170613.8325</v>
      </c>
      <c r="F479" s="9">
        <v>5349.2828</v>
      </c>
      <c r="G479" s="10">
        <f t="shared" si="7"/>
        <v>5740391.7935000006</v>
      </c>
      <c r="I479" s="11"/>
      <c r="J479" s="12"/>
    </row>
    <row r="480" spans="1:10" ht="18">
      <c r="A480" s="7">
        <v>475</v>
      </c>
      <c r="B480" s="8" t="s">
        <v>109</v>
      </c>
      <c r="C480" s="8" t="s">
        <v>312</v>
      </c>
      <c r="D480" s="9">
        <v>3012795.3396999999</v>
      </c>
      <c r="E480" s="9">
        <v>772674.99349999998</v>
      </c>
      <c r="F480" s="9">
        <v>3530.8458999999998</v>
      </c>
      <c r="G480" s="10">
        <f t="shared" si="7"/>
        <v>3789001.1790999998</v>
      </c>
      <c r="I480" s="11"/>
      <c r="J480" s="12"/>
    </row>
    <row r="481" spans="1:10" ht="18">
      <c r="A481" s="7">
        <v>476</v>
      </c>
      <c r="B481" s="8" t="s">
        <v>109</v>
      </c>
      <c r="C481" s="8" t="s">
        <v>314</v>
      </c>
      <c r="D481" s="9">
        <v>4380152.0504000001</v>
      </c>
      <c r="E481" s="9">
        <v>1123353.4228000001</v>
      </c>
      <c r="F481" s="9">
        <v>5133.3198000000002</v>
      </c>
      <c r="G481" s="10">
        <f t="shared" si="7"/>
        <v>5508638.7929999996</v>
      </c>
      <c r="I481" s="11"/>
      <c r="J481" s="12"/>
    </row>
    <row r="482" spans="1:10" ht="18">
      <c r="A482" s="7">
        <v>477</v>
      </c>
      <c r="B482" s="8" t="s">
        <v>109</v>
      </c>
      <c r="C482" s="8" t="s">
        <v>316</v>
      </c>
      <c r="D482" s="9">
        <v>2924891.9550999999</v>
      </c>
      <c r="E482" s="9">
        <v>750130.89760000003</v>
      </c>
      <c r="F482" s="9">
        <v>3427.8274999999999</v>
      </c>
      <c r="G482" s="10">
        <f t="shared" si="7"/>
        <v>3678450.6801999998</v>
      </c>
      <c r="I482" s="11"/>
      <c r="J482" s="12"/>
    </row>
    <row r="483" spans="1:10" ht="18">
      <c r="A483" s="7">
        <v>478</v>
      </c>
      <c r="B483" s="8" t="s">
        <v>109</v>
      </c>
      <c r="C483" s="8" t="s">
        <v>318</v>
      </c>
      <c r="D483" s="9">
        <v>4240426.7452999996</v>
      </c>
      <c r="E483" s="9">
        <v>1087518.8448999999</v>
      </c>
      <c r="F483" s="9">
        <v>4969.5686999999998</v>
      </c>
      <c r="G483" s="10">
        <f t="shared" si="7"/>
        <v>5332915.1588999992</v>
      </c>
      <c r="I483" s="11"/>
      <c r="J483" s="12"/>
    </row>
    <row r="484" spans="1:10" ht="18">
      <c r="A484" s="7">
        <v>479</v>
      </c>
      <c r="B484" s="8" t="s">
        <v>109</v>
      </c>
      <c r="C484" s="8" t="s">
        <v>320</v>
      </c>
      <c r="D484" s="9">
        <v>5303340.6557</v>
      </c>
      <c r="E484" s="9">
        <v>1360118.5094000001</v>
      </c>
      <c r="F484" s="9">
        <v>6215.2507999999998</v>
      </c>
      <c r="G484" s="10">
        <f t="shared" si="7"/>
        <v>6669674.4158999994</v>
      </c>
      <c r="I484" s="11"/>
      <c r="J484" s="12"/>
    </row>
    <row r="485" spans="1:10" ht="18">
      <c r="A485" s="7">
        <v>480</v>
      </c>
      <c r="B485" s="8" t="s">
        <v>109</v>
      </c>
      <c r="C485" s="8" t="s">
        <v>323</v>
      </c>
      <c r="D485" s="9">
        <v>4006018.9465000001</v>
      </c>
      <c r="E485" s="9">
        <v>1027401.5704</v>
      </c>
      <c r="F485" s="9">
        <v>4694.8545000000004</v>
      </c>
      <c r="G485" s="10">
        <f t="shared" si="7"/>
        <v>5038115.3714000005</v>
      </c>
      <c r="I485" s="11"/>
      <c r="J485" s="12"/>
    </row>
    <row r="486" spans="1:10" ht="18">
      <c r="A486" s="7">
        <v>481</v>
      </c>
      <c r="B486" s="8" t="s">
        <v>109</v>
      </c>
      <c r="C486" s="8" t="s">
        <v>324</v>
      </c>
      <c r="D486" s="9">
        <v>3793082.7910000002</v>
      </c>
      <c r="E486" s="9">
        <v>972791.0098</v>
      </c>
      <c r="F486" s="9">
        <v>4445.3038999999999</v>
      </c>
      <c r="G486" s="10">
        <f t="shared" si="7"/>
        <v>4770319.1047</v>
      </c>
      <c r="I486" s="11"/>
      <c r="J486" s="12"/>
    </row>
    <row r="487" spans="1:10" ht="18">
      <c r="A487" s="7">
        <v>482</v>
      </c>
      <c r="B487" s="8" t="s">
        <v>109</v>
      </c>
      <c r="C487" s="8" t="s">
        <v>326</v>
      </c>
      <c r="D487" s="9">
        <v>4067101.7962000002</v>
      </c>
      <c r="E487" s="9">
        <v>1043067.1518</v>
      </c>
      <c r="F487" s="9">
        <v>4766.4404999999997</v>
      </c>
      <c r="G487" s="10">
        <f t="shared" si="7"/>
        <v>5114935.3884999994</v>
      </c>
      <c r="I487" s="11"/>
      <c r="J487" s="12"/>
    </row>
    <row r="488" spans="1:10" ht="18">
      <c r="A488" s="7">
        <v>483</v>
      </c>
      <c r="B488" s="8" t="s">
        <v>109</v>
      </c>
      <c r="C488" s="8" t="s">
        <v>328</v>
      </c>
      <c r="D488" s="9">
        <v>3979518.6439</v>
      </c>
      <c r="E488" s="9">
        <v>1020605.184</v>
      </c>
      <c r="F488" s="9">
        <v>4663.7974000000004</v>
      </c>
      <c r="G488" s="10">
        <f t="shared" si="7"/>
        <v>5004787.6252999995</v>
      </c>
      <c r="I488" s="11"/>
      <c r="J488" s="12"/>
    </row>
    <row r="489" spans="1:10" ht="18">
      <c r="A489" s="7">
        <v>484</v>
      </c>
      <c r="B489" s="8" t="s">
        <v>110</v>
      </c>
      <c r="C489" s="8" t="s">
        <v>331</v>
      </c>
      <c r="D489" s="9">
        <v>3436921.2469000001</v>
      </c>
      <c r="E489" s="9">
        <v>881448.22420000006</v>
      </c>
      <c r="F489" s="9">
        <v>4027.9002999999998</v>
      </c>
      <c r="G489" s="10">
        <f t="shared" si="7"/>
        <v>4322397.3714000005</v>
      </c>
      <c r="I489" s="11"/>
      <c r="J489" s="12"/>
    </row>
    <row r="490" spans="1:10" ht="18">
      <c r="A490" s="7">
        <v>485</v>
      </c>
      <c r="B490" s="8" t="s">
        <v>110</v>
      </c>
      <c r="C490" s="8" t="s">
        <v>333</v>
      </c>
      <c r="D490" s="9">
        <v>5651817.7471000003</v>
      </c>
      <c r="E490" s="9">
        <v>1449490.5057999999</v>
      </c>
      <c r="F490" s="9">
        <v>6623.6486000000004</v>
      </c>
      <c r="G490" s="10">
        <f t="shared" si="7"/>
        <v>7107931.9015000006</v>
      </c>
      <c r="I490" s="11"/>
      <c r="J490" s="12"/>
    </row>
    <row r="491" spans="1:10" ht="18">
      <c r="A491" s="7">
        <v>486</v>
      </c>
      <c r="B491" s="8" t="s">
        <v>110</v>
      </c>
      <c r="C491" s="8" t="s">
        <v>335</v>
      </c>
      <c r="D491" s="9">
        <v>4331763.5336999996</v>
      </c>
      <c r="E491" s="9">
        <v>1110943.4868999999</v>
      </c>
      <c r="F491" s="9">
        <v>5076.6108999999997</v>
      </c>
      <c r="G491" s="10">
        <f t="shared" si="7"/>
        <v>5447783.6314999992</v>
      </c>
      <c r="I491" s="11"/>
      <c r="J491" s="12"/>
    </row>
    <row r="492" spans="1:10" ht="18">
      <c r="A492" s="7">
        <v>487</v>
      </c>
      <c r="B492" s="8" t="s">
        <v>110</v>
      </c>
      <c r="C492" s="8" t="s">
        <v>100</v>
      </c>
      <c r="D492" s="9">
        <v>2637947.6261999998</v>
      </c>
      <c r="E492" s="9">
        <v>676539.86910000001</v>
      </c>
      <c r="F492" s="9">
        <v>3091.5430999999999</v>
      </c>
      <c r="G492" s="10">
        <f t="shared" si="7"/>
        <v>3317579.0383999995</v>
      </c>
      <c r="I492" s="11"/>
      <c r="J492" s="12"/>
    </row>
    <row r="493" spans="1:10" ht="18">
      <c r="A493" s="7">
        <v>488</v>
      </c>
      <c r="B493" s="8" t="s">
        <v>110</v>
      </c>
      <c r="C493" s="8" t="s">
        <v>338</v>
      </c>
      <c r="D493" s="9">
        <v>4577114.4227</v>
      </c>
      <c r="E493" s="9">
        <v>1173867.2753999999</v>
      </c>
      <c r="F493" s="9">
        <v>5364.1499000000003</v>
      </c>
      <c r="G493" s="10">
        <f t="shared" si="7"/>
        <v>5756345.8479999993</v>
      </c>
      <c r="I493" s="11"/>
      <c r="J493" s="12"/>
    </row>
    <row r="494" spans="1:10" ht="18">
      <c r="A494" s="7">
        <v>489</v>
      </c>
      <c r="B494" s="8" t="s">
        <v>110</v>
      </c>
      <c r="C494" s="8" t="s">
        <v>340</v>
      </c>
      <c r="D494" s="9">
        <v>3933971.6338</v>
      </c>
      <c r="E494" s="9">
        <v>1008923.9937</v>
      </c>
      <c r="F494" s="9">
        <v>4610.4186</v>
      </c>
      <c r="G494" s="10">
        <f t="shared" si="7"/>
        <v>4947506.0460999999</v>
      </c>
      <c r="I494" s="11"/>
      <c r="J494" s="12"/>
    </row>
    <row r="495" spans="1:10" ht="18">
      <c r="A495" s="7">
        <v>490</v>
      </c>
      <c r="B495" s="8" t="s">
        <v>110</v>
      </c>
      <c r="C495" s="8" t="s">
        <v>342</v>
      </c>
      <c r="D495" s="9">
        <v>3976368.9065999999</v>
      </c>
      <c r="E495" s="9">
        <v>1019797.3883</v>
      </c>
      <c r="F495" s="9">
        <v>4660.1061</v>
      </c>
      <c r="G495" s="10">
        <f t="shared" si="7"/>
        <v>5000826.4010000005</v>
      </c>
      <c r="I495" s="11"/>
      <c r="J495" s="12"/>
    </row>
    <row r="496" spans="1:10" ht="18">
      <c r="A496" s="7">
        <v>491</v>
      </c>
      <c r="B496" s="8" t="s">
        <v>110</v>
      </c>
      <c r="C496" s="8" t="s">
        <v>344</v>
      </c>
      <c r="D496" s="9">
        <v>4689011.3430000003</v>
      </c>
      <c r="E496" s="9">
        <v>1202564.861</v>
      </c>
      <c r="F496" s="9">
        <v>5495.2875000000004</v>
      </c>
      <c r="G496" s="10">
        <f t="shared" si="7"/>
        <v>5897071.4914999995</v>
      </c>
      <c r="I496" s="11"/>
      <c r="J496" s="12"/>
    </row>
    <row r="497" spans="1:10" ht="18">
      <c r="A497" s="7">
        <v>492</v>
      </c>
      <c r="B497" s="8" t="s">
        <v>110</v>
      </c>
      <c r="C497" s="8" t="s">
        <v>346</v>
      </c>
      <c r="D497" s="9">
        <v>3389847.7842999999</v>
      </c>
      <c r="E497" s="9">
        <v>869375.55299999996</v>
      </c>
      <c r="F497" s="9">
        <v>3972.7325999999998</v>
      </c>
      <c r="G497" s="10">
        <f t="shared" si="7"/>
        <v>4263196.0698999995</v>
      </c>
      <c r="I497" s="11"/>
      <c r="J497" s="12"/>
    </row>
    <row r="498" spans="1:10" ht="18">
      <c r="A498" s="7">
        <v>493</v>
      </c>
      <c r="B498" s="8" t="s">
        <v>110</v>
      </c>
      <c r="C498" s="8" t="s">
        <v>348</v>
      </c>
      <c r="D498" s="9">
        <v>4507911.3926999997</v>
      </c>
      <c r="E498" s="9">
        <v>1156119.1562000001</v>
      </c>
      <c r="F498" s="9">
        <v>5283.0474000000004</v>
      </c>
      <c r="G498" s="10">
        <f t="shared" si="7"/>
        <v>5669313.5962999994</v>
      </c>
      <c r="I498" s="11"/>
      <c r="J498" s="12"/>
    </row>
    <row r="499" spans="1:10" ht="18">
      <c r="A499" s="7">
        <v>494</v>
      </c>
      <c r="B499" s="8" t="s">
        <v>110</v>
      </c>
      <c r="C499" s="8" t="s">
        <v>350</v>
      </c>
      <c r="D499" s="9">
        <v>3573553.6858000001</v>
      </c>
      <c r="E499" s="9">
        <v>916489.59169999999</v>
      </c>
      <c r="F499" s="9">
        <v>4188.0267000000003</v>
      </c>
      <c r="G499" s="10">
        <f t="shared" si="7"/>
        <v>4494231.3042000001</v>
      </c>
      <c r="I499" s="11"/>
      <c r="J499" s="12"/>
    </row>
    <row r="500" spans="1:10" ht="18">
      <c r="A500" s="7">
        <v>495</v>
      </c>
      <c r="B500" s="8" t="s">
        <v>110</v>
      </c>
      <c r="C500" s="8" t="s">
        <v>352</v>
      </c>
      <c r="D500" s="9">
        <v>3174147.6930999998</v>
      </c>
      <c r="E500" s="9">
        <v>814056.14110000001</v>
      </c>
      <c r="F500" s="9">
        <v>3719.9427999999998</v>
      </c>
      <c r="G500" s="10">
        <f t="shared" si="7"/>
        <v>3991923.7769999998</v>
      </c>
      <c r="I500" s="11"/>
      <c r="J500" s="12"/>
    </row>
    <row r="501" spans="1:10" ht="18">
      <c r="A501" s="7">
        <v>496</v>
      </c>
      <c r="B501" s="8" t="s">
        <v>110</v>
      </c>
      <c r="C501" s="8" t="s">
        <v>354</v>
      </c>
      <c r="D501" s="9">
        <v>2655862.8072000002</v>
      </c>
      <c r="E501" s="9">
        <v>681134.4767</v>
      </c>
      <c r="F501" s="9">
        <v>3112.5387999999998</v>
      </c>
      <c r="G501" s="10">
        <f t="shared" si="7"/>
        <v>3340109.8227000004</v>
      </c>
      <c r="I501" s="11"/>
      <c r="J501" s="12"/>
    </row>
    <row r="502" spans="1:10" ht="18">
      <c r="A502" s="7">
        <v>497</v>
      </c>
      <c r="B502" s="8" t="s">
        <v>110</v>
      </c>
      <c r="C502" s="8" t="s">
        <v>356</v>
      </c>
      <c r="D502" s="9">
        <v>2644600.6708999998</v>
      </c>
      <c r="E502" s="9">
        <v>678246.13879999996</v>
      </c>
      <c r="F502" s="9">
        <v>3099.3400999999999</v>
      </c>
      <c r="G502" s="10">
        <f t="shared" si="7"/>
        <v>3325946.1497999998</v>
      </c>
      <c r="I502" s="11"/>
      <c r="J502" s="12"/>
    </row>
    <row r="503" spans="1:10" ht="18">
      <c r="A503" s="7">
        <v>498</v>
      </c>
      <c r="B503" s="8" t="s">
        <v>110</v>
      </c>
      <c r="C503" s="8" t="s">
        <v>358</v>
      </c>
      <c r="D503" s="9">
        <v>3019694.0196000002</v>
      </c>
      <c r="E503" s="9">
        <v>774444.2598</v>
      </c>
      <c r="F503" s="9">
        <v>3538.9308000000001</v>
      </c>
      <c r="G503" s="10">
        <f t="shared" si="7"/>
        <v>3797677.2102000006</v>
      </c>
      <c r="I503" s="11"/>
      <c r="J503" s="12"/>
    </row>
    <row r="504" spans="1:10" ht="18">
      <c r="A504" s="7">
        <v>499</v>
      </c>
      <c r="B504" s="8" t="s">
        <v>110</v>
      </c>
      <c r="C504" s="8" t="s">
        <v>360</v>
      </c>
      <c r="D504" s="9">
        <v>3654874.6979</v>
      </c>
      <c r="E504" s="9">
        <v>937345.5429</v>
      </c>
      <c r="F504" s="9">
        <v>4283.3308999999999</v>
      </c>
      <c r="G504" s="10">
        <f t="shared" si="7"/>
        <v>4596503.5717000002</v>
      </c>
      <c r="I504" s="11"/>
      <c r="J504" s="12"/>
    </row>
    <row r="505" spans="1:10" ht="18">
      <c r="A505" s="7">
        <v>500</v>
      </c>
      <c r="B505" s="8" t="s">
        <v>111</v>
      </c>
      <c r="C505" s="8" t="s">
        <v>364</v>
      </c>
      <c r="D505" s="9">
        <v>5128930.8874000004</v>
      </c>
      <c r="E505" s="9">
        <v>1315388.5985999999</v>
      </c>
      <c r="F505" s="9">
        <v>6010.8513000000003</v>
      </c>
      <c r="G505" s="10">
        <f t="shared" si="7"/>
        <v>6450330.3373000007</v>
      </c>
      <c r="I505" s="11"/>
      <c r="J505" s="12"/>
    </row>
    <row r="506" spans="1:10" ht="36">
      <c r="A506" s="7">
        <v>501</v>
      </c>
      <c r="B506" s="8" t="s">
        <v>111</v>
      </c>
      <c r="C506" s="8" t="s">
        <v>366</v>
      </c>
      <c r="D506" s="9">
        <v>6592562.7703</v>
      </c>
      <c r="E506" s="9">
        <v>1690758.19</v>
      </c>
      <c r="F506" s="9">
        <v>7726.1549000000005</v>
      </c>
      <c r="G506" s="10">
        <f t="shared" si="7"/>
        <v>8291047.1152000008</v>
      </c>
      <c r="I506" s="11"/>
      <c r="J506" s="12"/>
    </row>
    <row r="507" spans="1:10" ht="18">
      <c r="A507" s="7">
        <v>502</v>
      </c>
      <c r="B507" s="8" t="s">
        <v>111</v>
      </c>
      <c r="C507" s="8" t="s">
        <v>368</v>
      </c>
      <c r="D507" s="9">
        <v>10631764.640699999</v>
      </c>
      <c r="E507" s="9">
        <v>2726670.0018000002</v>
      </c>
      <c r="F507" s="9">
        <v>12459.8981</v>
      </c>
      <c r="G507" s="10">
        <f t="shared" si="7"/>
        <v>13370894.5406</v>
      </c>
      <c r="I507" s="11"/>
      <c r="J507" s="12"/>
    </row>
    <row r="508" spans="1:10" ht="18">
      <c r="A508" s="7">
        <v>503</v>
      </c>
      <c r="B508" s="8" t="s">
        <v>111</v>
      </c>
      <c r="C508" s="8" t="s">
        <v>370</v>
      </c>
      <c r="D508" s="9">
        <v>4155356.1653999998</v>
      </c>
      <c r="E508" s="9">
        <v>1065701.2627999999</v>
      </c>
      <c r="F508" s="9">
        <v>4869.8702000000003</v>
      </c>
      <c r="G508" s="10">
        <f t="shared" si="7"/>
        <v>5225927.2983999997</v>
      </c>
      <c r="I508" s="11"/>
      <c r="J508" s="12"/>
    </row>
    <row r="509" spans="1:10" ht="18">
      <c r="A509" s="7">
        <v>504</v>
      </c>
      <c r="B509" s="8" t="s">
        <v>111</v>
      </c>
      <c r="C509" s="8" t="s">
        <v>372</v>
      </c>
      <c r="D509" s="9">
        <v>3493599.3465999998</v>
      </c>
      <c r="E509" s="9">
        <v>895984.14359999995</v>
      </c>
      <c r="F509" s="9">
        <v>4094.3242</v>
      </c>
      <c r="G509" s="10">
        <f t="shared" si="7"/>
        <v>4393677.8143999996</v>
      </c>
      <c r="I509" s="11"/>
      <c r="J509" s="12"/>
    </row>
    <row r="510" spans="1:10" ht="18">
      <c r="A510" s="7">
        <v>505</v>
      </c>
      <c r="B510" s="8" t="s">
        <v>111</v>
      </c>
      <c r="C510" s="8" t="s">
        <v>374</v>
      </c>
      <c r="D510" s="9">
        <v>3905715.1787999999</v>
      </c>
      <c r="E510" s="9">
        <v>1001677.2167</v>
      </c>
      <c r="F510" s="9">
        <v>4577.3035</v>
      </c>
      <c r="G510" s="10">
        <f t="shared" si="7"/>
        <v>4911969.699</v>
      </c>
      <c r="I510" s="11"/>
      <c r="J510" s="12"/>
    </row>
    <row r="511" spans="1:10" ht="18">
      <c r="A511" s="7">
        <v>506</v>
      </c>
      <c r="B511" s="8" t="s">
        <v>111</v>
      </c>
      <c r="C511" s="8" t="s">
        <v>376</v>
      </c>
      <c r="D511" s="9">
        <v>3586043.2406000001</v>
      </c>
      <c r="E511" s="9">
        <v>919692.71889999998</v>
      </c>
      <c r="F511" s="9">
        <v>4202.6638999999996</v>
      </c>
      <c r="G511" s="10">
        <f t="shared" si="7"/>
        <v>4509938.6233999999</v>
      </c>
      <c r="I511" s="11"/>
      <c r="J511" s="12"/>
    </row>
    <row r="512" spans="1:10" ht="18">
      <c r="A512" s="7">
        <v>507</v>
      </c>
      <c r="B512" s="8" t="s">
        <v>111</v>
      </c>
      <c r="C512" s="8" t="s">
        <v>378</v>
      </c>
      <c r="D512" s="9">
        <v>4326179.6695999997</v>
      </c>
      <c r="E512" s="9">
        <v>1109511.4240999999</v>
      </c>
      <c r="F512" s="9">
        <v>5070.0668999999998</v>
      </c>
      <c r="G512" s="10">
        <f t="shared" si="7"/>
        <v>5440761.1605999991</v>
      </c>
      <c r="I512" s="11"/>
      <c r="J512" s="12"/>
    </row>
    <row r="513" spans="1:10" ht="18">
      <c r="A513" s="7">
        <v>508</v>
      </c>
      <c r="B513" s="8" t="s">
        <v>111</v>
      </c>
      <c r="C513" s="8" t="s">
        <v>381</v>
      </c>
      <c r="D513" s="9">
        <v>2888748.3860999998</v>
      </c>
      <c r="E513" s="9">
        <v>740861.35589999997</v>
      </c>
      <c r="F513" s="9">
        <v>3385.4690999999998</v>
      </c>
      <c r="G513" s="10">
        <f t="shared" si="7"/>
        <v>3632995.2110999995</v>
      </c>
      <c r="I513" s="11"/>
      <c r="J513" s="12"/>
    </row>
    <row r="514" spans="1:10" ht="18">
      <c r="A514" s="7">
        <v>509</v>
      </c>
      <c r="B514" s="8" t="s">
        <v>111</v>
      </c>
      <c r="C514" s="8" t="s">
        <v>383</v>
      </c>
      <c r="D514" s="9">
        <v>4925606.8449999997</v>
      </c>
      <c r="E514" s="9">
        <v>1263243.2035999999</v>
      </c>
      <c r="F514" s="9">
        <v>5772.5655999999999</v>
      </c>
      <c r="G514" s="10">
        <f t="shared" si="7"/>
        <v>6194622.6141999997</v>
      </c>
      <c r="I514" s="11"/>
      <c r="J514" s="12"/>
    </row>
    <row r="515" spans="1:10" ht="18">
      <c r="A515" s="7">
        <v>510</v>
      </c>
      <c r="B515" s="8" t="s">
        <v>111</v>
      </c>
      <c r="C515" s="8" t="s">
        <v>385</v>
      </c>
      <c r="D515" s="9">
        <v>4257943.4482000005</v>
      </c>
      <c r="E515" s="9">
        <v>1092011.257</v>
      </c>
      <c r="F515" s="9">
        <v>4990.0973999999997</v>
      </c>
      <c r="G515" s="10">
        <f t="shared" si="7"/>
        <v>5354944.802600001</v>
      </c>
      <c r="I515" s="11"/>
      <c r="J515" s="12"/>
    </row>
    <row r="516" spans="1:10" ht="18">
      <c r="A516" s="7">
        <v>511</v>
      </c>
      <c r="B516" s="8" t="s">
        <v>111</v>
      </c>
      <c r="C516" s="8" t="s">
        <v>387</v>
      </c>
      <c r="D516" s="9">
        <v>5854461.0504999999</v>
      </c>
      <c r="E516" s="9">
        <v>1501461.3155</v>
      </c>
      <c r="F516" s="9">
        <v>6861.1364000000003</v>
      </c>
      <c r="G516" s="10">
        <f t="shared" si="7"/>
        <v>7362783.5024000006</v>
      </c>
      <c r="I516" s="11"/>
      <c r="J516" s="12"/>
    </row>
    <row r="517" spans="1:10" ht="18">
      <c r="A517" s="7">
        <v>512</v>
      </c>
      <c r="B517" s="8" t="s">
        <v>111</v>
      </c>
      <c r="C517" s="8" t="s">
        <v>389</v>
      </c>
      <c r="D517" s="9">
        <v>6334148.5732000005</v>
      </c>
      <c r="E517" s="9">
        <v>1624484.1270999999</v>
      </c>
      <c r="F517" s="9">
        <v>7423.3063000000002</v>
      </c>
      <c r="G517" s="10">
        <f t="shared" si="7"/>
        <v>7966056.0066000009</v>
      </c>
      <c r="I517" s="11"/>
      <c r="J517" s="12"/>
    </row>
    <row r="518" spans="1:10" ht="18">
      <c r="A518" s="7">
        <v>513</v>
      </c>
      <c r="B518" s="8" t="s">
        <v>111</v>
      </c>
      <c r="C518" s="8" t="s">
        <v>391</v>
      </c>
      <c r="D518" s="9">
        <v>3409770.1150000002</v>
      </c>
      <c r="E518" s="9">
        <v>874484.92319999996</v>
      </c>
      <c r="F518" s="9">
        <v>3996.0805999999998</v>
      </c>
      <c r="G518" s="10">
        <f t="shared" ref="G518:G581" si="8">SUM(D518:F518)</f>
        <v>4288251.1188000003</v>
      </c>
      <c r="I518" s="11"/>
      <c r="J518" s="12"/>
    </row>
    <row r="519" spans="1:10" ht="36">
      <c r="A519" s="7">
        <v>514</v>
      </c>
      <c r="B519" s="8" t="s">
        <v>111</v>
      </c>
      <c r="C519" s="8" t="s">
        <v>393</v>
      </c>
      <c r="D519" s="9">
        <v>4114435.2603000002</v>
      </c>
      <c r="E519" s="9">
        <v>1055206.5041</v>
      </c>
      <c r="F519" s="9">
        <v>4821.9129999999996</v>
      </c>
      <c r="G519" s="10">
        <f t="shared" si="8"/>
        <v>5174463.6773999995</v>
      </c>
      <c r="I519" s="11"/>
      <c r="J519" s="12"/>
    </row>
    <row r="520" spans="1:10" ht="18">
      <c r="A520" s="7">
        <v>515</v>
      </c>
      <c r="B520" s="8" t="s">
        <v>111</v>
      </c>
      <c r="C520" s="8" t="s">
        <v>395</v>
      </c>
      <c r="D520" s="9">
        <v>6159618.7016000003</v>
      </c>
      <c r="E520" s="9">
        <v>1579723.4140999999</v>
      </c>
      <c r="F520" s="9">
        <v>7218.7659999999996</v>
      </c>
      <c r="G520" s="10">
        <f t="shared" si="8"/>
        <v>7746560.8816999998</v>
      </c>
      <c r="I520" s="11"/>
      <c r="J520" s="12"/>
    </row>
    <row r="521" spans="1:10" ht="18">
      <c r="A521" s="7">
        <v>516</v>
      </c>
      <c r="B521" s="8" t="s">
        <v>111</v>
      </c>
      <c r="C521" s="8" t="s">
        <v>397</v>
      </c>
      <c r="D521" s="9">
        <v>5976795.0834999997</v>
      </c>
      <c r="E521" s="9">
        <v>1532835.6498</v>
      </c>
      <c r="F521" s="9">
        <v>7004.5057999999999</v>
      </c>
      <c r="G521" s="10">
        <f t="shared" si="8"/>
        <v>7516635.2390999999</v>
      </c>
      <c r="I521" s="11"/>
      <c r="J521" s="12"/>
    </row>
    <row r="522" spans="1:10" ht="18">
      <c r="A522" s="7">
        <v>517</v>
      </c>
      <c r="B522" s="8" t="s">
        <v>111</v>
      </c>
      <c r="C522" s="8" t="s">
        <v>399</v>
      </c>
      <c r="D522" s="9">
        <v>6102807.6087999996</v>
      </c>
      <c r="E522" s="9">
        <v>1565153.3866999999</v>
      </c>
      <c r="F522" s="9">
        <v>7152.1862000000001</v>
      </c>
      <c r="G522" s="10">
        <f t="shared" si="8"/>
        <v>7675113.1816999996</v>
      </c>
      <c r="I522" s="11"/>
      <c r="J522" s="12"/>
    </row>
    <row r="523" spans="1:10" ht="18">
      <c r="A523" s="7">
        <v>518</v>
      </c>
      <c r="B523" s="8" t="s">
        <v>111</v>
      </c>
      <c r="C523" s="8" t="s">
        <v>401</v>
      </c>
      <c r="D523" s="9">
        <v>4719951.0445999997</v>
      </c>
      <c r="E523" s="9">
        <v>1210499.7955</v>
      </c>
      <c r="F523" s="9">
        <v>5531.5473000000002</v>
      </c>
      <c r="G523" s="10">
        <f t="shared" si="8"/>
        <v>5935982.3873999994</v>
      </c>
      <c r="I523" s="11"/>
      <c r="J523" s="12"/>
    </row>
    <row r="524" spans="1:10" ht="18">
      <c r="A524" s="7">
        <v>519</v>
      </c>
      <c r="B524" s="8" t="s">
        <v>111</v>
      </c>
      <c r="C524" s="8" t="s">
        <v>403</v>
      </c>
      <c r="D524" s="9">
        <v>5399023.4138000002</v>
      </c>
      <c r="E524" s="9">
        <v>1384657.7383000001</v>
      </c>
      <c r="F524" s="9">
        <v>6327.3861999999999</v>
      </c>
      <c r="G524" s="10">
        <f t="shared" si="8"/>
        <v>6790008.5383000001</v>
      </c>
      <c r="I524" s="11"/>
      <c r="J524" s="12"/>
    </row>
    <row r="525" spans="1:10" ht="18">
      <c r="A525" s="7">
        <v>520</v>
      </c>
      <c r="B525" s="8" t="s">
        <v>112</v>
      </c>
      <c r="C525" s="8" t="s">
        <v>406</v>
      </c>
      <c r="D525" s="9">
        <v>3532587.9912999999</v>
      </c>
      <c r="E525" s="9">
        <v>905983.34609999997</v>
      </c>
      <c r="F525" s="9">
        <v>4140.0169999999998</v>
      </c>
      <c r="G525" s="10">
        <f t="shared" si="8"/>
        <v>4442711.3543999996</v>
      </c>
      <c r="I525" s="11"/>
      <c r="J525" s="12"/>
    </row>
    <row r="526" spans="1:10" ht="18">
      <c r="A526" s="7">
        <v>521</v>
      </c>
      <c r="B526" s="8" t="s">
        <v>112</v>
      </c>
      <c r="C526" s="8" t="s">
        <v>408</v>
      </c>
      <c r="D526" s="9">
        <v>3981864.5109000001</v>
      </c>
      <c r="E526" s="9">
        <v>1021206.8156</v>
      </c>
      <c r="F526" s="9">
        <v>4666.5466999999999</v>
      </c>
      <c r="G526" s="10">
        <f t="shared" si="8"/>
        <v>5007737.8732000003</v>
      </c>
      <c r="I526" s="11"/>
      <c r="J526" s="12"/>
    </row>
    <row r="527" spans="1:10" ht="18">
      <c r="A527" s="7">
        <v>522</v>
      </c>
      <c r="B527" s="8" t="s">
        <v>112</v>
      </c>
      <c r="C527" s="8" t="s">
        <v>410</v>
      </c>
      <c r="D527" s="9">
        <v>4077075.7903</v>
      </c>
      <c r="E527" s="9">
        <v>1045625.127</v>
      </c>
      <c r="F527" s="9">
        <v>4778.1295</v>
      </c>
      <c r="G527" s="10">
        <f t="shared" si="8"/>
        <v>5127479.0467999997</v>
      </c>
      <c r="I527" s="11"/>
      <c r="J527" s="12"/>
    </row>
    <row r="528" spans="1:10" ht="18">
      <c r="A528" s="7">
        <v>523</v>
      </c>
      <c r="B528" s="8" t="s">
        <v>112</v>
      </c>
      <c r="C528" s="8" t="s">
        <v>412</v>
      </c>
      <c r="D528" s="9">
        <v>4810393.8298000004</v>
      </c>
      <c r="E528" s="9">
        <v>1233695.1575</v>
      </c>
      <c r="F528" s="9">
        <v>5637.5416999999998</v>
      </c>
      <c r="G528" s="10">
        <f t="shared" si="8"/>
        <v>6049726.5290000001</v>
      </c>
      <c r="I528" s="11"/>
      <c r="J528" s="12"/>
    </row>
    <row r="529" spans="1:10" ht="18">
      <c r="A529" s="7">
        <v>524</v>
      </c>
      <c r="B529" s="8" t="s">
        <v>112</v>
      </c>
      <c r="C529" s="8" t="s">
        <v>414</v>
      </c>
      <c r="D529" s="9">
        <v>3434828.2064999999</v>
      </c>
      <c r="E529" s="9">
        <v>880911.43370000005</v>
      </c>
      <c r="F529" s="9">
        <v>4025.4474</v>
      </c>
      <c r="G529" s="10">
        <f t="shared" si="8"/>
        <v>4319765.0876000002</v>
      </c>
      <c r="I529" s="11"/>
      <c r="J529" s="12"/>
    </row>
    <row r="530" spans="1:10" ht="18">
      <c r="A530" s="7">
        <v>525</v>
      </c>
      <c r="B530" s="8" t="s">
        <v>112</v>
      </c>
      <c r="C530" s="8" t="s">
        <v>416</v>
      </c>
      <c r="D530" s="9">
        <v>3229886.8136</v>
      </c>
      <c r="E530" s="9">
        <v>828351.24569999997</v>
      </c>
      <c r="F530" s="9">
        <v>3785.2662999999998</v>
      </c>
      <c r="G530" s="10">
        <f t="shared" si="8"/>
        <v>4062023.3255999996</v>
      </c>
      <c r="I530" s="11"/>
      <c r="J530" s="12"/>
    </row>
    <row r="531" spans="1:10" ht="18">
      <c r="A531" s="7">
        <v>526</v>
      </c>
      <c r="B531" s="8" t="s">
        <v>112</v>
      </c>
      <c r="C531" s="8" t="s">
        <v>418</v>
      </c>
      <c r="D531" s="9">
        <v>3690435.7845000001</v>
      </c>
      <c r="E531" s="9">
        <v>946465.69850000006</v>
      </c>
      <c r="F531" s="9">
        <v>4325.0066999999999</v>
      </c>
      <c r="G531" s="10">
        <f t="shared" si="8"/>
        <v>4641226.4896999998</v>
      </c>
      <c r="I531" s="11"/>
      <c r="J531" s="12"/>
    </row>
    <row r="532" spans="1:10" ht="18">
      <c r="A532" s="7">
        <v>527</v>
      </c>
      <c r="B532" s="8" t="s">
        <v>112</v>
      </c>
      <c r="C532" s="8" t="s">
        <v>420</v>
      </c>
      <c r="D532" s="9">
        <v>5774642.0789999999</v>
      </c>
      <c r="E532" s="9">
        <v>1480990.5844000001</v>
      </c>
      <c r="F532" s="9">
        <v>6767.5925999999999</v>
      </c>
      <c r="G532" s="10">
        <f t="shared" si="8"/>
        <v>7262400.2560000001</v>
      </c>
      <c r="I532" s="11"/>
      <c r="J532" s="12"/>
    </row>
    <row r="533" spans="1:10" ht="18">
      <c r="A533" s="7">
        <v>528</v>
      </c>
      <c r="B533" s="8" t="s">
        <v>112</v>
      </c>
      <c r="C533" s="8" t="s">
        <v>422</v>
      </c>
      <c r="D533" s="9">
        <v>5351618.0674999999</v>
      </c>
      <c r="E533" s="9">
        <v>1372499.9506999999</v>
      </c>
      <c r="F533" s="9">
        <v>6271.8294999999998</v>
      </c>
      <c r="G533" s="10">
        <f t="shared" si="8"/>
        <v>6730389.8476999998</v>
      </c>
      <c r="I533" s="11"/>
      <c r="J533" s="12"/>
    </row>
    <row r="534" spans="1:10" ht="36">
      <c r="A534" s="7">
        <v>529</v>
      </c>
      <c r="B534" s="8" t="s">
        <v>112</v>
      </c>
      <c r="C534" s="8" t="s">
        <v>424</v>
      </c>
      <c r="D534" s="9">
        <v>4093906.3429999999</v>
      </c>
      <c r="E534" s="9">
        <v>1049941.5659</v>
      </c>
      <c r="F534" s="9">
        <v>4797.8540999999996</v>
      </c>
      <c r="G534" s="10">
        <f t="shared" si="8"/>
        <v>5148645.7630000003</v>
      </c>
      <c r="I534" s="11"/>
      <c r="J534" s="12"/>
    </row>
    <row r="535" spans="1:10" ht="18">
      <c r="A535" s="7">
        <v>530</v>
      </c>
      <c r="B535" s="8" t="s">
        <v>112</v>
      </c>
      <c r="C535" s="8" t="s">
        <v>405</v>
      </c>
      <c r="D535" s="9">
        <v>3918659.5041</v>
      </c>
      <c r="E535" s="9">
        <v>1004996.9763</v>
      </c>
      <c r="F535" s="9">
        <v>4592.4736000000003</v>
      </c>
      <c r="G535" s="10">
        <f t="shared" si="8"/>
        <v>4928248.9539999999</v>
      </c>
      <c r="I535" s="11"/>
      <c r="J535" s="12"/>
    </row>
    <row r="536" spans="1:10" ht="18">
      <c r="A536" s="7">
        <v>531</v>
      </c>
      <c r="B536" s="8" t="s">
        <v>112</v>
      </c>
      <c r="C536" s="8" t="s">
        <v>428</v>
      </c>
      <c r="D536" s="9">
        <v>4163294.4578999998</v>
      </c>
      <c r="E536" s="9">
        <v>1067737.1528</v>
      </c>
      <c r="F536" s="9">
        <v>4879.1734999999999</v>
      </c>
      <c r="G536" s="10">
        <f t="shared" si="8"/>
        <v>5235910.7841999996</v>
      </c>
      <c r="I536" s="11"/>
      <c r="J536" s="12"/>
    </row>
    <row r="537" spans="1:10" ht="18">
      <c r="A537" s="7">
        <v>532</v>
      </c>
      <c r="B537" s="8" t="s">
        <v>112</v>
      </c>
      <c r="C537" s="8" t="s">
        <v>430</v>
      </c>
      <c r="D537" s="9">
        <v>3342147.9799000002</v>
      </c>
      <c r="E537" s="9">
        <v>857142.24739999999</v>
      </c>
      <c r="F537" s="9">
        <v>3916.8308000000002</v>
      </c>
      <c r="G537" s="10">
        <f t="shared" si="8"/>
        <v>4203207.0581</v>
      </c>
      <c r="I537" s="11"/>
      <c r="J537" s="12"/>
    </row>
    <row r="538" spans="1:10" ht="18">
      <c r="A538" s="7">
        <v>533</v>
      </c>
      <c r="B538" s="8" t="s">
        <v>113</v>
      </c>
      <c r="C538" s="8" t="s">
        <v>433</v>
      </c>
      <c r="D538" s="9">
        <v>3674940.0844999999</v>
      </c>
      <c r="E538" s="9">
        <v>942491.60190000001</v>
      </c>
      <c r="F538" s="9">
        <v>4306.8464999999997</v>
      </c>
      <c r="G538" s="10">
        <f t="shared" si="8"/>
        <v>4621738.5329</v>
      </c>
      <c r="I538" s="11"/>
      <c r="J538" s="12"/>
    </row>
    <row r="539" spans="1:10" ht="18">
      <c r="A539" s="7">
        <v>534</v>
      </c>
      <c r="B539" s="8" t="s">
        <v>113</v>
      </c>
      <c r="C539" s="8" t="s">
        <v>435</v>
      </c>
      <c r="D539" s="9">
        <v>3155186.6327</v>
      </c>
      <c r="E539" s="9">
        <v>809193.30249999999</v>
      </c>
      <c r="F539" s="9">
        <v>3697.7213999999999</v>
      </c>
      <c r="G539" s="10">
        <f t="shared" si="8"/>
        <v>3968077.6566000003</v>
      </c>
      <c r="I539" s="11"/>
      <c r="J539" s="12"/>
    </row>
    <row r="540" spans="1:10" ht="18">
      <c r="A540" s="7">
        <v>535</v>
      </c>
      <c r="B540" s="8" t="s">
        <v>113</v>
      </c>
      <c r="C540" s="8" t="s">
        <v>437</v>
      </c>
      <c r="D540" s="9">
        <v>3613343.7253999999</v>
      </c>
      <c r="E540" s="9">
        <v>926694.3236</v>
      </c>
      <c r="F540" s="9">
        <v>4234.6587</v>
      </c>
      <c r="G540" s="10">
        <f t="shared" si="8"/>
        <v>4544272.7076999992</v>
      </c>
      <c r="I540" s="11"/>
      <c r="J540" s="12"/>
    </row>
    <row r="541" spans="1:10" ht="18">
      <c r="A541" s="7">
        <v>536</v>
      </c>
      <c r="B541" s="8" t="s">
        <v>113</v>
      </c>
      <c r="C541" s="8" t="s">
        <v>439</v>
      </c>
      <c r="D541" s="9">
        <v>5881992.7958000004</v>
      </c>
      <c r="E541" s="9">
        <v>1508522.2302000001</v>
      </c>
      <c r="F541" s="9">
        <v>6893.4022999999997</v>
      </c>
      <c r="G541" s="10">
        <f t="shared" si="8"/>
        <v>7397408.4283000007</v>
      </c>
      <c r="I541" s="11"/>
      <c r="J541" s="12"/>
    </row>
    <row r="542" spans="1:10" ht="18">
      <c r="A542" s="7">
        <v>537</v>
      </c>
      <c r="B542" s="8" t="s">
        <v>113</v>
      </c>
      <c r="C542" s="8" t="s">
        <v>441</v>
      </c>
      <c r="D542" s="9">
        <v>3530699.7165999999</v>
      </c>
      <c r="E542" s="9">
        <v>905499.07079999999</v>
      </c>
      <c r="F542" s="9">
        <v>4137.8040000000001</v>
      </c>
      <c r="G542" s="10">
        <f t="shared" si="8"/>
        <v>4440336.5913999993</v>
      </c>
      <c r="I542" s="11"/>
      <c r="J542" s="12"/>
    </row>
    <row r="543" spans="1:10" ht="18">
      <c r="A543" s="7">
        <v>538</v>
      </c>
      <c r="B543" s="8" t="s">
        <v>113</v>
      </c>
      <c r="C543" s="8" t="s">
        <v>443</v>
      </c>
      <c r="D543" s="9">
        <v>3718575.1036</v>
      </c>
      <c r="E543" s="9">
        <v>953682.43440000003</v>
      </c>
      <c r="F543" s="9">
        <v>4357.9845999999998</v>
      </c>
      <c r="G543" s="10">
        <f t="shared" si="8"/>
        <v>4676615.5225999998</v>
      </c>
      <c r="I543" s="11"/>
      <c r="J543" s="12"/>
    </row>
    <row r="544" spans="1:10" ht="18">
      <c r="A544" s="7">
        <v>539</v>
      </c>
      <c r="B544" s="8" t="s">
        <v>113</v>
      </c>
      <c r="C544" s="8" t="s">
        <v>445</v>
      </c>
      <c r="D544" s="9">
        <v>3522188.5251000002</v>
      </c>
      <c r="E544" s="9">
        <v>903316.2524</v>
      </c>
      <c r="F544" s="9">
        <v>4127.8293000000003</v>
      </c>
      <c r="G544" s="10">
        <f t="shared" si="8"/>
        <v>4429632.6068000002</v>
      </c>
      <c r="I544" s="11"/>
      <c r="J544" s="12"/>
    </row>
    <row r="545" spans="1:10" ht="18">
      <c r="A545" s="7">
        <v>540</v>
      </c>
      <c r="B545" s="8" t="s">
        <v>113</v>
      </c>
      <c r="C545" s="8" t="s">
        <v>447</v>
      </c>
      <c r="D545" s="9">
        <v>3147298.6046000002</v>
      </c>
      <c r="E545" s="9">
        <v>807170.30350000004</v>
      </c>
      <c r="F545" s="9">
        <v>3688.4769999999999</v>
      </c>
      <c r="G545" s="10">
        <f t="shared" si="8"/>
        <v>3958157.3851000001</v>
      </c>
      <c r="I545" s="11"/>
      <c r="J545" s="12"/>
    </row>
    <row r="546" spans="1:10" ht="18">
      <c r="A546" s="7">
        <v>541</v>
      </c>
      <c r="B546" s="8" t="s">
        <v>113</v>
      </c>
      <c r="C546" s="8" t="s">
        <v>449</v>
      </c>
      <c r="D546" s="9">
        <v>3396116.3742999998</v>
      </c>
      <c r="E546" s="9">
        <v>870983.22369999997</v>
      </c>
      <c r="F546" s="9">
        <v>3980.0790999999999</v>
      </c>
      <c r="G546" s="10">
        <f t="shared" si="8"/>
        <v>4271079.677099999</v>
      </c>
      <c r="I546" s="11"/>
      <c r="J546" s="12"/>
    </row>
    <row r="547" spans="1:10" ht="18">
      <c r="A547" s="7">
        <v>542</v>
      </c>
      <c r="B547" s="8" t="s">
        <v>113</v>
      </c>
      <c r="C547" s="8" t="s">
        <v>451</v>
      </c>
      <c r="D547" s="9">
        <v>3740078.1217999998</v>
      </c>
      <c r="E547" s="9">
        <v>959197.19480000006</v>
      </c>
      <c r="F547" s="9">
        <v>4383.1850999999997</v>
      </c>
      <c r="G547" s="10">
        <f t="shared" si="8"/>
        <v>4703658.5016999999</v>
      </c>
      <c r="I547" s="11"/>
      <c r="J547" s="12"/>
    </row>
    <row r="548" spans="1:10" ht="18">
      <c r="A548" s="7">
        <v>543</v>
      </c>
      <c r="B548" s="8" t="s">
        <v>113</v>
      </c>
      <c r="C548" s="8" t="s">
        <v>453</v>
      </c>
      <c r="D548" s="9">
        <v>3653288.5096999998</v>
      </c>
      <c r="E548" s="9">
        <v>936938.74199999997</v>
      </c>
      <c r="F548" s="9">
        <v>4281.4719999999998</v>
      </c>
      <c r="G548" s="10">
        <f t="shared" si="8"/>
        <v>4594508.7237</v>
      </c>
      <c r="I548" s="11"/>
      <c r="J548" s="12"/>
    </row>
    <row r="549" spans="1:10" ht="18">
      <c r="A549" s="7">
        <v>544</v>
      </c>
      <c r="B549" s="8" t="s">
        <v>113</v>
      </c>
      <c r="C549" s="8" t="s">
        <v>455</v>
      </c>
      <c r="D549" s="9">
        <v>4251042.5961999996</v>
      </c>
      <c r="E549" s="9">
        <v>1090241.4336000001</v>
      </c>
      <c r="F549" s="9">
        <v>4982.01</v>
      </c>
      <c r="G549" s="10">
        <f t="shared" si="8"/>
        <v>5346266.0397999994</v>
      </c>
      <c r="I549" s="11"/>
      <c r="J549" s="12"/>
    </row>
    <row r="550" spans="1:10" ht="18">
      <c r="A550" s="7">
        <v>545</v>
      </c>
      <c r="B550" s="8" t="s">
        <v>113</v>
      </c>
      <c r="C550" s="8" t="s">
        <v>457</v>
      </c>
      <c r="D550" s="9">
        <v>4354645.0257000001</v>
      </c>
      <c r="E550" s="9">
        <v>1116811.7768999999</v>
      </c>
      <c r="F550" s="9">
        <v>5103.4268000000002</v>
      </c>
      <c r="G550" s="10">
        <f t="shared" si="8"/>
        <v>5476560.2293999996</v>
      </c>
      <c r="I550" s="11"/>
      <c r="J550" s="12"/>
    </row>
    <row r="551" spans="1:10" ht="18">
      <c r="A551" s="7">
        <v>546</v>
      </c>
      <c r="B551" s="8" t="s">
        <v>113</v>
      </c>
      <c r="C551" s="8" t="s">
        <v>459</v>
      </c>
      <c r="D551" s="9">
        <v>4821747.7622999996</v>
      </c>
      <c r="E551" s="9">
        <v>1236607.0379000001</v>
      </c>
      <c r="F551" s="9">
        <v>5650.848</v>
      </c>
      <c r="G551" s="10">
        <f t="shared" si="8"/>
        <v>6064005.6481999997</v>
      </c>
      <c r="I551" s="11"/>
      <c r="J551" s="12"/>
    </row>
    <row r="552" spans="1:10" ht="18">
      <c r="A552" s="7">
        <v>547</v>
      </c>
      <c r="B552" s="8" t="s">
        <v>113</v>
      </c>
      <c r="C552" s="8" t="s">
        <v>461</v>
      </c>
      <c r="D552" s="9">
        <v>5689362.5663000001</v>
      </c>
      <c r="E552" s="9">
        <v>1459119.4184000001</v>
      </c>
      <c r="F552" s="9">
        <v>6667.6493</v>
      </c>
      <c r="G552" s="10">
        <f t="shared" si="8"/>
        <v>7155149.6339999996</v>
      </c>
      <c r="I552" s="11"/>
      <c r="J552" s="12"/>
    </row>
    <row r="553" spans="1:10" ht="18">
      <c r="A553" s="7">
        <v>548</v>
      </c>
      <c r="B553" s="8" t="s">
        <v>113</v>
      </c>
      <c r="C553" s="8" t="s">
        <v>463</v>
      </c>
      <c r="D553" s="9">
        <v>3603256.5427999999</v>
      </c>
      <c r="E553" s="9">
        <v>924107.31949999998</v>
      </c>
      <c r="F553" s="9">
        <v>4222.8370000000004</v>
      </c>
      <c r="G553" s="10">
        <f t="shared" si="8"/>
        <v>4531586.6993000004</v>
      </c>
      <c r="I553" s="11"/>
      <c r="J553" s="12"/>
    </row>
    <row r="554" spans="1:10" ht="18">
      <c r="A554" s="7">
        <v>549</v>
      </c>
      <c r="B554" s="8" t="s">
        <v>113</v>
      </c>
      <c r="C554" s="8" t="s">
        <v>465</v>
      </c>
      <c r="D554" s="9">
        <v>4890703.3014000002</v>
      </c>
      <c r="E554" s="9">
        <v>1254291.6843999999</v>
      </c>
      <c r="F554" s="9">
        <v>5731.6603999999998</v>
      </c>
      <c r="G554" s="10">
        <f t="shared" si="8"/>
        <v>6150726.6462000003</v>
      </c>
      <c r="I554" s="11"/>
      <c r="J554" s="12"/>
    </row>
    <row r="555" spans="1:10" ht="18">
      <c r="A555" s="7">
        <v>550</v>
      </c>
      <c r="B555" s="8" t="s">
        <v>113</v>
      </c>
      <c r="C555" s="8" t="s">
        <v>467</v>
      </c>
      <c r="D555" s="9">
        <v>3303564.9996000002</v>
      </c>
      <c r="E555" s="9">
        <v>847247.0834</v>
      </c>
      <c r="F555" s="9">
        <v>3871.6134999999999</v>
      </c>
      <c r="G555" s="10">
        <f t="shared" si="8"/>
        <v>4154683.6965000001</v>
      </c>
      <c r="I555" s="11"/>
      <c r="J555" s="12"/>
    </row>
    <row r="556" spans="1:10" ht="18">
      <c r="A556" s="7">
        <v>551</v>
      </c>
      <c r="B556" s="8" t="s">
        <v>113</v>
      </c>
      <c r="C556" s="8" t="s">
        <v>469</v>
      </c>
      <c r="D556" s="9">
        <v>3802022.8229</v>
      </c>
      <c r="E556" s="9">
        <v>975083.81039999996</v>
      </c>
      <c r="F556" s="9">
        <v>4455.7812000000004</v>
      </c>
      <c r="G556" s="10">
        <f t="shared" si="8"/>
        <v>4781562.4145</v>
      </c>
      <c r="I556" s="11"/>
      <c r="J556" s="12"/>
    </row>
    <row r="557" spans="1:10" ht="18">
      <c r="A557" s="7">
        <v>552</v>
      </c>
      <c r="B557" s="8" t="s">
        <v>113</v>
      </c>
      <c r="C557" s="8" t="s">
        <v>471</v>
      </c>
      <c r="D557" s="9">
        <v>4385207.5247</v>
      </c>
      <c r="E557" s="9">
        <v>1124649.9723</v>
      </c>
      <c r="F557" s="9">
        <v>5139.2446</v>
      </c>
      <c r="G557" s="10">
        <f t="shared" si="8"/>
        <v>5514996.7415999994</v>
      </c>
      <c r="I557" s="11"/>
      <c r="J557" s="12"/>
    </row>
    <row r="558" spans="1:10" ht="18">
      <c r="A558" s="7">
        <v>553</v>
      </c>
      <c r="B558" s="8" t="s">
        <v>113</v>
      </c>
      <c r="C558" s="8" t="s">
        <v>473</v>
      </c>
      <c r="D558" s="9">
        <v>4125298.477</v>
      </c>
      <c r="E558" s="9">
        <v>1057992.5333</v>
      </c>
      <c r="F558" s="9">
        <v>4834.6441000000004</v>
      </c>
      <c r="G558" s="10">
        <f t="shared" si="8"/>
        <v>5188125.6544000003</v>
      </c>
      <c r="I558" s="11"/>
      <c r="J558" s="12"/>
    </row>
    <row r="559" spans="1:10" ht="18">
      <c r="A559" s="7">
        <v>554</v>
      </c>
      <c r="B559" s="8" t="s">
        <v>113</v>
      </c>
      <c r="C559" s="8" t="s">
        <v>475</v>
      </c>
      <c r="D559" s="9">
        <v>4876734.8706999999</v>
      </c>
      <c r="E559" s="9">
        <v>1250709.2781</v>
      </c>
      <c r="F559" s="9">
        <v>5715.2901000000002</v>
      </c>
      <c r="G559" s="10">
        <f t="shared" si="8"/>
        <v>6133159.4388999995</v>
      </c>
      <c r="I559" s="11"/>
      <c r="J559" s="12"/>
    </row>
    <row r="560" spans="1:10" ht="18">
      <c r="A560" s="7">
        <v>555</v>
      </c>
      <c r="B560" s="8" t="s">
        <v>113</v>
      </c>
      <c r="C560" s="8" t="s">
        <v>477</v>
      </c>
      <c r="D560" s="9">
        <v>3566478.6688999999</v>
      </c>
      <c r="E560" s="9">
        <v>914675.10120000003</v>
      </c>
      <c r="F560" s="9">
        <v>4179.7352000000001</v>
      </c>
      <c r="G560" s="10">
        <f t="shared" si="8"/>
        <v>4485333.5053000003</v>
      </c>
      <c r="I560" s="11"/>
      <c r="J560" s="12"/>
    </row>
    <row r="561" spans="1:10" ht="18">
      <c r="A561" s="7">
        <v>556</v>
      </c>
      <c r="B561" s="8" t="s">
        <v>113</v>
      </c>
      <c r="C561" s="8" t="s">
        <v>479</v>
      </c>
      <c r="D561" s="9">
        <v>2902547.5386999999</v>
      </c>
      <c r="E561" s="9">
        <v>744400.34840000002</v>
      </c>
      <c r="F561" s="9">
        <v>3401.6410000000001</v>
      </c>
      <c r="G561" s="10">
        <f t="shared" si="8"/>
        <v>3650349.5280999998</v>
      </c>
      <c r="I561" s="11"/>
      <c r="J561" s="12"/>
    </row>
    <row r="562" spans="1:10" ht="18">
      <c r="A562" s="7">
        <v>557</v>
      </c>
      <c r="B562" s="8" t="s">
        <v>113</v>
      </c>
      <c r="C562" s="8" t="s">
        <v>481</v>
      </c>
      <c r="D562" s="9">
        <v>3235442.7365000001</v>
      </c>
      <c r="E562" s="9">
        <v>829776.14260000002</v>
      </c>
      <c r="F562" s="9">
        <v>3791.7775999999999</v>
      </c>
      <c r="G562" s="10">
        <f t="shared" si="8"/>
        <v>4069010.6567000002</v>
      </c>
      <c r="I562" s="11"/>
      <c r="J562" s="12"/>
    </row>
    <row r="563" spans="1:10" ht="36">
      <c r="A563" s="7">
        <v>558</v>
      </c>
      <c r="B563" s="8" t="s">
        <v>114</v>
      </c>
      <c r="C563" s="8" t="s">
        <v>485</v>
      </c>
      <c r="D563" s="9">
        <v>3632479.2820000001</v>
      </c>
      <c r="E563" s="9">
        <v>931601.9142</v>
      </c>
      <c r="F563" s="9">
        <v>4257.0846000000001</v>
      </c>
      <c r="G563" s="10">
        <f t="shared" si="8"/>
        <v>4568338.2807999998</v>
      </c>
      <c r="I563" s="11"/>
      <c r="J563" s="12"/>
    </row>
    <row r="564" spans="1:10" ht="36">
      <c r="A564" s="7">
        <v>559</v>
      </c>
      <c r="B564" s="8" t="s">
        <v>114</v>
      </c>
      <c r="C564" s="8" t="s">
        <v>487</v>
      </c>
      <c r="D564" s="9">
        <v>3749979.0496</v>
      </c>
      <c r="E564" s="9">
        <v>961736.43110000005</v>
      </c>
      <c r="F564" s="9">
        <v>4394.7884999999997</v>
      </c>
      <c r="G564" s="10">
        <f t="shared" si="8"/>
        <v>4716110.2692</v>
      </c>
      <c r="I564" s="11"/>
      <c r="J564" s="12"/>
    </row>
    <row r="565" spans="1:10" ht="18">
      <c r="A565" s="7">
        <v>560</v>
      </c>
      <c r="B565" s="8" t="s">
        <v>114</v>
      </c>
      <c r="C565" s="8" t="s">
        <v>489</v>
      </c>
      <c r="D565" s="9">
        <v>5763841.9404999996</v>
      </c>
      <c r="E565" s="9">
        <v>1478220.7324000001</v>
      </c>
      <c r="F565" s="9">
        <v>6754.9354000000003</v>
      </c>
      <c r="G565" s="10">
        <f t="shared" si="8"/>
        <v>7248817.6082999995</v>
      </c>
      <c r="I565" s="11"/>
      <c r="J565" s="12"/>
    </row>
    <row r="566" spans="1:10" ht="18">
      <c r="A566" s="7">
        <v>561</v>
      </c>
      <c r="B566" s="8" t="s">
        <v>114</v>
      </c>
      <c r="C566" s="8" t="s">
        <v>491</v>
      </c>
      <c r="D566" s="9">
        <v>3789774.4621000001</v>
      </c>
      <c r="E566" s="9">
        <v>971942.54090000002</v>
      </c>
      <c r="F566" s="9">
        <v>4441.4267</v>
      </c>
      <c r="G566" s="10">
        <f t="shared" si="8"/>
        <v>4766158.4297000002</v>
      </c>
      <c r="I566" s="11"/>
      <c r="J566" s="12"/>
    </row>
    <row r="567" spans="1:10" ht="18">
      <c r="A567" s="7">
        <v>562</v>
      </c>
      <c r="B567" s="8" t="s">
        <v>114</v>
      </c>
      <c r="C567" s="8" t="s">
        <v>493</v>
      </c>
      <c r="D567" s="9">
        <v>3396315.0150000001</v>
      </c>
      <c r="E567" s="9">
        <v>871034.16799999995</v>
      </c>
      <c r="F567" s="9">
        <v>3980.3119000000002</v>
      </c>
      <c r="G567" s="10">
        <f t="shared" si="8"/>
        <v>4271329.4949000003</v>
      </c>
      <c r="I567" s="11"/>
      <c r="J567" s="12"/>
    </row>
    <row r="568" spans="1:10" ht="18">
      <c r="A568" s="7">
        <v>563</v>
      </c>
      <c r="B568" s="8" t="s">
        <v>114</v>
      </c>
      <c r="C568" s="8" t="s">
        <v>495</v>
      </c>
      <c r="D568" s="9">
        <v>2583491.2138</v>
      </c>
      <c r="E568" s="9">
        <v>662573.73360000004</v>
      </c>
      <c r="F568" s="9">
        <v>3027.7229000000002</v>
      </c>
      <c r="G568" s="10">
        <f t="shared" si="8"/>
        <v>3249092.6702999999</v>
      </c>
      <c r="I568" s="11"/>
      <c r="J568" s="12"/>
    </row>
    <row r="569" spans="1:10" ht="18">
      <c r="A569" s="7">
        <v>564</v>
      </c>
      <c r="B569" s="8" t="s">
        <v>114</v>
      </c>
      <c r="C569" s="8" t="s">
        <v>497</v>
      </c>
      <c r="D569" s="9">
        <v>2516776.977</v>
      </c>
      <c r="E569" s="9">
        <v>645463.90150000004</v>
      </c>
      <c r="F569" s="9">
        <v>2949.5371</v>
      </c>
      <c r="G569" s="10">
        <f t="shared" si="8"/>
        <v>3165190.4155999999</v>
      </c>
      <c r="I569" s="11"/>
      <c r="J569" s="12"/>
    </row>
    <row r="570" spans="1:10" ht="18">
      <c r="A570" s="7">
        <v>565</v>
      </c>
      <c r="B570" s="8" t="s">
        <v>114</v>
      </c>
      <c r="C570" s="8" t="s">
        <v>499</v>
      </c>
      <c r="D570" s="9">
        <v>5651316.0438000001</v>
      </c>
      <c r="E570" s="9">
        <v>1449361.8367000001</v>
      </c>
      <c r="F570" s="9">
        <v>6623.0605999999998</v>
      </c>
      <c r="G570" s="10">
        <f t="shared" si="8"/>
        <v>7107300.9411000004</v>
      </c>
      <c r="I570" s="11"/>
      <c r="J570" s="12"/>
    </row>
    <row r="571" spans="1:10" ht="18">
      <c r="A571" s="7">
        <v>566</v>
      </c>
      <c r="B571" s="8" t="s">
        <v>114</v>
      </c>
      <c r="C571" s="8" t="s">
        <v>501</v>
      </c>
      <c r="D571" s="9">
        <v>3363235.7754000002</v>
      </c>
      <c r="E571" s="9">
        <v>862550.51800000004</v>
      </c>
      <c r="F571" s="9">
        <v>3941.5446000000002</v>
      </c>
      <c r="G571" s="10">
        <f t="shared" si="8"/>
        <v>4229727.8379999995</v>
      </c>
      <c r="I571" s="11"/>
      <c r="J571" s="12"/>
    </row>
    <row r="572" spans="1:10" ht="18">
      <c r="A572" s="7">
        <v>567</v>
      </c>
      <c r="B572" s="8" t="s">
        <v>114</v>
      </c>
      <c r="C572" s="8" t="s">
        <v>503</v>
      </c>
      <c r="D572" s="9">
        <v>4202034.2405000003</v>
      </c>
      <c r="E572" s="9">
        <v>1077672.5311</v>
      </c>
      <c r="F572" s="9">
        <v>4924.5745999999999</v>
      </c>
      <c r="G572" s="10">
        <f t="shared" si="8"/>
        <v>5284631.3462000005</v>
      </c>
      <c r="I572" s="11"/>
      <c r="J572" s="12"/>
    </row>
    <row r="573" spans="1:10" ht="18">
      <c r="A573" s="7">
        <v>568</v>
      </c>
      <c r="B573" s="8" t="s">
        <v>114</v>
      </c>
      <c r="C573" s="8" t="s">
        <v>505</v>
      </c>
      <c r="D573" s="9">
        <v>3241871.2554000001</v>
      </c>
      <c r="E573" s="9">
        <v>831424.82929999998</v>
      </c>
      <c r="F573" s="9">
        <v>3799.3114999999998</v>
      </c>
      <c r="G573" s="10">
        <f t="shared" si="8"/>
        <v>4077095.3961999998</v>
      </c>
      <c r="I573" s="11"/>
      <c r="J573" s="12"/>
    </row>
    <row r="574" spans="1:10" ht="18">
      <c r="A574" s="7">
        <v>569</v>
      </c>
      <c r="B574" s="8" t="s">
        <v>114</v>
      </c>
      <c r="C574" s="8" t="s">
        <v>507</v>
      </c>
      <c r="D574" s="9">
        <v>2928888.87</v>
      </c>
      <c r="E574" s="9">
        <v>751155.96429999999</v>
      </c>
      <c r="F574" s="9">
        <v>3432.5117</v>
      </c>
      <c r="G574" s="10">
        <f t="shared" si="8"/>
        <v>3683477.3460000004</v>
      </c>
      <c r="I574" s="11"/>
      <c r="J574" s="12"/>
    </row>
    <row r="575" spans="1:10" ht="36">
      <c r="A575" s="7">
        <v>570</v>
      </c>
      <c r="B575" s="8" t="s">
        <v>114</v>
      </c>
      <c r="C575" s="8" t="s">
        <v>509</v>
      </c>
      <c r="D575" s="9">
        <v>2641148.9101999998</v>
      </c>
      <c r="E575" s="9">
        <v>677360.8848</v>
      </c>
      <c r="F575" s="9">
        <v>3095.2948000000001</v>
      </c>
      <c r="G575" s="10">
        <f t="shared" si="8"/>
        <v>3321605.0897999997</v>
      </c>
      <c r="I575" s="11"/>
      <c r="J575" s="12"/>
    </row>
    <row r="576" spans="1:10" ht="18">
      <c r="A576" s="7">
        <v>571</v>
      </c>
      <c r="B576" s="8" t="s">
        <v>114</v>
      </c>
      <c r="C576" s="8" t="s">
        <v>511</v>
      </c>
      <c r="D576" s="9">
        <v>3036336.0830000001</v>
      </c>
      <c r="E576" s="9">
        <v>778712.35800000001</v>
      </c>
      <c r="F576" s="9">
        <v>3558.4344999999998</v>
      </c>
      <c r="G576" s="10">
        <f t="shared" si="8"/>
        <v>3818606.8755000001</v>
      </c>
      <c r="I576" s="11"/>
      <c r="J576" s="12"/>
    </row>
    <row r="577" spans="1:10" ht="18">
      <c r="A577" s="7">
        <v>572</v>
      </c>
      <c r="B577" s="8" t="s">
        <v>114</v>
      </c>
      <c r="C577" s="8" t="s">
        <v>513</v>
      </c>
      <c r="D577" s="9">
        <v>3180313.4874999998</v>
      </c>
      <c r="E577" s="9">
        <v>815637.44830000005</v>
      </c>
      <c r="F577" s="9">
        <v>3727.1687999999999</v>
      </c>
      <c r="G577" s="10">
        <f t="shared" si="8"/>
        <v>3999678.1046000002</v>
      </c>
      <c r="I577" s="11"/>
      <c r="J577" s="12"/>
    </row>
    <row r="578" spans="1:10" ht="18">
      <c r="A578" s="7">
        <v>573</v>
      </c>
      <c r="B578" s="8" t="s">
        <v>114</v>
      </c>
      <c r="C578" s="8" t="s">
        <v>515</v>
      </c>
      <c r="D578" s="9">
        <v>3856139.6697999998</v>
      </c>
      <c r="E578" s="9">
        <v>988962.85950000002</v>
      </c>
      <c r="F578" s="9">
        <v>4519.2034000000003</v>
      </c>
      <c r="G578" s="10">
        <f t="shared" si="8"/>
        <v>4849621.7326999996</v>
      </c>
      <c r="I578" s="11"/>
      <c r="J578" s="12"/>
    </row>
    <row r="579" spans="1:10" ht="18">
      <c r="A579" s="7">
        <v>574</v>
      </c>
      <c r="B579" s="8" t="s">
        <v>114</v>
      </c>
      <c r="C579" s="8" t="s">
        <v>517</v>
      </c>
      <c r="D579" s="9">
        <v>3237152.2423999999</v>
      </c>
      <c r="E579" s="9">
        <v>830214.57010000001</v>
      </c>
      <c r="F579" s="9">
        <v>3793.7809999999999</v>
      </c>
      <c r="G579" s="10">
        <f t="shared" si="8"/>
        <v>4071160.5935</v>
      </c>
      <c r="I579" s="11"/>
      <c r="J579" s="12"/>
    </row>
    <row r="580" spans="1:10" ht="18">
      <c r="A580" s="7">
        <v>575</v>
      </c>
      <c r="B580" s="8" t="s">
        <v>114</v>
      </c>
      <c r="C580" s="8" t="s">
        <v>519</v>
      </c>
      <c r="D580" s="9">
        <v>3008596.2571999999</v>
      </c>
      <c r="E580" s="9">
        <v>771598.07799999998</v>
      </c>
      <c r="F580" s="9">
        <v>3525.9247999999998</v>
      </c>
      <c r="G580" s="10">
        <f t="shared" si="8"/>
        <v>3783720.26</v>
      </c>
      <c r="I580" s="11"/>
      <c r="J580" s="12"/>
    </row>
    <row r="581" spans="1:10" ht="36">
      <c r="A581" s="7">
        <v>576</v>
      </c>
      <c r="B581" s="8" t="s">
        <v>114</v>
      </c>
      <c r="C581" s="8" t="s">
        <v>522</v>
      </c>
      <c r="D581" s="9">
        <v>2857691.6842</v>
      </c>
      <c r="E581" s="9">
        <v>732896.41489999997</v>
      </c>
      <c r="F581" s="9">
        <v>3349.0722000000001</v>
      </c>
      <c r="G581" s="10">
        <f t="shared" si="8"/>
        <v>3593937.1713</v>
      </c>
      <c r="I581" s="11"/>
      <c r="J581" s="12"/>
    </row>
    <row r="582" spans="1:10" ht="18">
      <c r="A582" s="7">
        <v>577</v>
      </c>
      <c r="B582" s="8" t="s">
        <v>114</v>
      </c>
      <c r="C582" s="8" t="s">
        <v>524</v>
      </c>
      <c r="D582" s="9">
        <v>3875974.3366999999</v>
      </c>
      <c r="E582" s="9">
        <v>994049.74699999997</v>
      </c>
      <c r="F582" s="9">
        <v>4542.4486999999999</v>
      </c>
      <c r="G582" s="10">
        <f t="shared" ref="G582:G645" si="9">SUM(D582:F582)</f>
        <v>4874566.532399999</v>
      </c>
      <c r="I582" s="11"/>
      <c r="J582" s="12"/>
    </row>
    <row r="583" spans="1:10" ht="36">
      <c r="A583" s="7">
        <v>578</v>
      </c>
      <c r="B583" s="8" t="s">
        <v>115</v>
      </c>
      <c r="C583" s="8" t="s">
        <v>527</v>
      </c>
      <c r="D583" s="9">
        <v>3736127.6573999999</v>
      </c>
      <c r="E583" s="9">
        <v>958184.04099999997</v>
      </c>
      <c r="F583" s="9">
        <v>4378.5553</v>
      </c>
      <c r="G583" s="10">
        <f t="shared" si="9"/>
        <v>4698690.2537000002</v>
      </c>
      <c r="I583" s="11"/>
      <c r="J583" s="12"/>
    </row>
    <row r="584" spans="1:10" ht="36">
      <c r="A584" s="7">
        <v>579</v>
      </c>
      <c r="B584" s="8" t="s">
        <v>115</v>
      </c>
      <c r="C584" s="8" t="s">
        <v>529</v>
      </c>
      <c r="D584" s="9">
        <v>3952223.8739999998</v>
      </c>
      <c r="E584" s="9">
        <v>1013605.0451</v>
      </c>
      <c r="F584" s="9">
        <v>4631.8092999999999</v>
      </c>
      <c r="G584" s="10">
        <f t="shared" si="9"/>
        <v>4970460.7283999994</v>
      </c>
      <c r="I584" s="11"/>
      <c r="J584" s="12"/>
    </row>
    <row r="585" spans="1:10" ht="36">
      <c r="A585" s="7">
        <v>580</v>
      </c>
      <c r="B585" s="8" t="s">
        <v>115</v>
      </c>
      <c r="C585" s="8" t="s">
        <v>531</v>
      </c>
      <c r="D585" s="9">
        <v>4023689.2163</v>
      </c>
      <c r="E585" s="9">
        <v>1031933.367</v>
      </c>
      <c r="F585" s="9">
        <v>4715.5631000000003</v>
      </c>
      <c r="G585" s="10">
        <f t="shared" si="9"/>
        <v>5060338.1464</v>
      </c>
      <c r="I585" s="11"/>
      <c r="J585" s="12"/>
    </row>
    <row r="586" spans="1:10" ht="36">
      <c r="A586" s="7">
        <v>581</v>
      </c>
      <c r="B586" s="8" t="s">
        <v>115</v>
      </c>
      <c r="C586" s="8" t="s">
        <v>533</v>
      </c>
      <c r="D586" s="9">
        <v>2984439.3287</v>
      </c>
      <c r="E586" s="9">
        <v>765402.6838</v>
      </c>
      <c r="F586" s="9">
        <v>3497.6140999999998</v>
      </c>
      <c r="G586" s="10">
        <f t="shared" si="9"/>
        <v>3753339.6266000001</v>
      </c>
      <c r="I586" s="11"/>
      <c r="J586" s="12"/>
    </row>
    <row r="587" spans="1:10" ht="18">
      <c r="A587" s="7">
        <v>582</v>
      </c>
      <c r="B587" s="8" t="s">
        <v>115</v>
      </c>
      <c r="C587" s="8" t="s">
        <v>535</v>
      </c>
      <c r="D587" s="9">
        <v>3127331.2333</v>
      </c>
      <c r="E587" s="9">
        <v>802049.38199999998</v>
      </c>
      <c r="F587" s="9">
        <v>3665.0763000000002</v>
      </c>
      <c r="G587" s="10">
        <f t="shared" si="9"/>
        <v>3933045.6915999996</v>
      </c>
      <c r="I587" s="11"/>
      <c r="J587" s="12"/>
    </row>
    <row r="588" spans="1:10" ht="18">
      <c r="A588" s="7">
        <v>583</v>
      </c>
      <c r="B588" s="8" t="s">
        <v>115</v>
      </c>
      <c r="C588" s="8" t="s">
        <v>537</v>
      </c>
      <c r="D588" s="9">
        <v>4805972.6742000002</v>
      </c>
      <c r="E588" s="9">
        <v>1232561.2881</v>
      </c>
      <c r="F588" s="9">
        <v>5632.3603000000003</v>
      </c>
      <c r="G588" s="10">
        <f t="shared" si="9"/>
        <v>6044166.3226000005</v>
      </c>
      <c r="I588" s="11"/>
      <c r="J588" s="12"/>
    </row>
    <row r="589" spans="1:10" ht="18">
      <c r="A589" s="7">
        <v>584</v>
      </c>
      <c r="B589" s="8" t="s">
        <v>115</v>
      </c>
      <c r="C589" s="8" t="s">
        <v>539</v>
      </c>
      <c r="D589" s="9">
        <v>3384757.9829000002</v>
      </c>
      <c r="E589" s="9">
        <v>868070.1997</v>
      </c>
      <c r="F589" s="9">
        <v>3966.7676000000001</v>
      </c>
      <c r="G589" s="10">
        <f t="shared" si="9"/>
        <v>4256794.9501999998</v>
      </c>
      <c r="I589" s="11"/>
      <c r="J589" s="12"/>
    </row>
    <row r="590" spans="1:10" ht="18">
      <c r="A590" s="7">
        <v>585</v>
      </c>
      <c r="B590" s="8" t="s">
        <v>115</v>
      </c>
      <c r="C590" s="8" t="s">
        <v>541</v>
      </c>
      <c r="D590" s="9">
        <v>3410159.1696000001</v>
      </c>
      <c r="E590" s="9">
        <v>874584.70189999999</v>
      </c>
      <c r="F590" s="9">
        <v>3996.5365000000002</v>
      </c>
      <c r="G590" s="10">
        <f t="shared" si="9"/>
        <v>4288740.4080000008</v>
      </c>
      <c r="I590" s="11"/>
      <c r="J590" s="12"/>
    </row>
    <row r="591" spans="1:10" ht="18">
      <c r="A591" s="7">
        <v>586</v>
      </c>
      <c r="B591" s="8" t="s">
        <v>115</v>
      </c>
      <c r="C591" s="8" t="s">
        <v>543</v>
      </c>
      <c r="D591" s="9">
        <v>4099844.0205000001</v>
      </c>
      <c r="E591" s="9">
        <v>1051464.3692999999</v>
      </c>
      <c r="F591" s="9">
        <v>4804.8127999999997</v>
      </c>
      <c r="G591" s="10">
        <f t="shared" si="9"/>
        <v>5156113.2026000004</v>
      </c>
      <c r="I591" s="11"/>
      <c r="J591" s="12"/>
    </row>
    <row r="592" spans="1:10" ht="18">
      <c r="A592" s="7">
        <v>587</v>
      </c>
      <c r="B592" s="8" t="s">
        <v>115</v>
      </c>
      <c r="C592" s="8" t="s">
        <v>545</v>
      </c>
      <c r="D592" s="9">
        <v>4448833.8789999997</v>
      </c>
      <c r="E592" s="9">
        <v>1140967.8722999999</v>
      </c>
      <c r="F592" s="9">
        <v>5213.8114999999998</v>
      </c>
      <c r="G592" s="10">
        <f t="shared" si="9"/>
        <v>5595015.5627999995</v>
      </c>
      <c r="I592" s="11"/>
      <c r="J592" s="12"/>
    </row>
    <row r="593" spans="1:10" ht="18">
      <c r="A593" s="7">
        <v>588</v>
      </c>
      <c r="B593" s="8" t="s">
        <v>115</v>
      </c>
      <c r="C593" s="8" t="s">
        <v>547</v>
      </c>
      <c r="D593" s="9">
        <v>3404022.0257000001</v>
      </c>
      <c r="E593" s="9">
        <v>873010.74250000005</v>
      </c>
      <c r="F593" s="9">
        <v>3989.3440999999998</v>
      </c>
      <c r="G593" s="10">
        <f t="shared" si="9"/>
        <v>4281022.1123000002</v>
      </c>
      <c r="I593" s="11"/>
      <c r="J593" s="12"/>
    </row>
    <row r="594" spans="1:10" ht="36">
      <c r="A594" s="7">
        <v>589</v>
      </c>
      <c r="B594" s="8" t="s">
        <v>115</v>
      </c>
      <c r="C594" s="8" t="s">
        <v>549</v>
      </c>
      <c r="D594" s="9">
        <v>3523385.9246</v>
      </c>
      <c r="E594" s="9">
        <v>903623.34290000005</v>
      </c>
      <c r="F594" s="9">
        <v>4129.2326000000003</v>
      </c>
      <c r="G594" s="10">
        <f t="shared" si="9"/>
        <v>4431138.5000999998</v>
      </c>
      <c r="I594" s="11"/>
      <c r="J594" s="12"/>
    </row>
    <row r="595" spans="1:10" ht="18">
      <c r="A595" s="7">
        <v>590</v>
      </c>
      <c r="B595" s="8" t="s">
        <v>115</v>
      </c>
      <c r="C595" s="8" t="s">
        <v>551</v>
      </c>
      <c r="D595" s="9">
        <v>3274340.2928999998</v>
      </c>
      <c r="E595" s="9">
        <v>839751.98419999995</v>
      </c>
      <c r="F595" s="9">
        <v>3837.3636000000001</v>
      </c>
      <c r="G595" s="10">
        <f t="shared" si="9"/>
        <v>4117929.6406999994</v>
      </c>
      <c r="I595" s="11"/>
      <c r="J595" s="12"/>
    </row>
    <row r="596" spans="1:10" ht="18">
      <c r="A596" s="7">
        <v>591</v>
      </c>
      <c r="B596" s="8" t="s">
        <v>115</v>
      </c>
      <c r="C596" s="8" t="s">
        <v>553</v>
      </c>
      <c r="D596" s="9">
        <v>4095009.3520999998</v>
      </c>
      <c r="E596" s="9">
        <v>1050224.4486</v>
      </c>
      <c r="F596" s="9">
        <v>4799.1468000000004</v>
      </c>
      <c r="G596" s="10">
        <f t="shared" si="9"/>
        <v>5150032.9474999998</v>
      </c>
      <c r="I596" s="11"/>
      <c r="J596" s="12"/>
    </row>
    <row r="597" spans="1:10" ht="18">
      <c r="A597" s="7">
        <v>592</v>
      </c>
      <c r="B597" s="8" t="s">
        <v>115</v>
      </c>
      <c r="C597" s="8" t="s">
        <v>555</v>
      </c>
      <c r="D597" s="9">
        <v>2717728.6598999999</v>
      </c>
      <c r="E597" s="9">
        <v>697000.87060000002</v>
      </c>
      <c r="F597" s="9">
        <v>3185.0425</v>
      </c>
      <c r="G597" s="10">
        <f t="shared" si="9"/>
        <v>3417914.5729999999</v>
      </c>
      <c r="I597" s="11"/>
      <c r="J597" s="12"/>
    </row>
    <row r="598" spans="1:10" ht="18">
      <c r="A598" s="7">
        <v>593</v>
      </c>
      <c r="B598" s="8" t="s">
        <v>115</v>
      </c>
      <c r="C598" s="8" t="s">
        <v>557</v>
      </c>
      <c r="D598" s="9">
        <v>4491665.7412</v>
      </c>
      <c r="E598" s="9">
        <v>1151952.7235999999</v>
      </c>
      <c r="F598" s="9">
        <v>5264.0083000000004</v>
      </c>
      <c r="G598" s="10">
        <f t="shared" si="9"/>
        <v>5648882.4731000001</v>
      </c>
      <c r="I598" s="11"/>
      <c r="J598" s="12"/>
    </row>
    <row r="599" spans="1:10" ht="18">
      <c r="A599" s="7">
        <v>594</v>
      </c>
      <c r="B599" s="8" t="s">
        <v>115</v>
      </c>
      <c r="C599" s="8" t="s">
        <v>559</v>
      </c>
      <c r="D599" s="9">
        <v>3619064.0323999999</v>
      </c>
      <c r="E599" s="9">
        <v>928161.37919999997</v>
      </c>
      <c r="F599" s="9">
        <v>4241.3626000000004</v>
      </c>
      <c r="G599" s="10">
        <f t="shared" si="9"/>
        <v>4551466.7741999999</v>
      </c>
      <c r="I599" s="11"/>
      <c r="J599" s="12"/>
    </row>
    <row r="600" spans="1:10" ht="18">
      <c r="A600" s="7">
        <v>595</v>
      </c>
      <c r="B600" s="8" t="s">
        <v>115</v>
      </c>
      <c r="C600" s="8" t="s">
        <v>561</v>
      </c>
      <c r="D600" s="9">
        <v>4246120.9584999997</v>
      </c>
      <c r="E600" s="9">
        <v>1088979.2083000001</v>
      </c>
      <c r="F600" s="9">
        <v>4976.2421000000004</v>
      </c>
      <c r="G600" s="10">
        <f t="shared" si="9"/>
        <v>5340076.4089000002</v>
      </c>
      <c r="I600" s="11"/>
      <c r="J600" s="12"/>
    </row>
    <row r="601" spans="1:10" ht="36">
      <c r="A601" s="7">
        <v>596</v>
      </c>
      <c r="B601" s="8" t="s">
        <v>116</v>
      </c>
      <c r="C601" s="8" t="s">
        <v>564</v>
      </c>
      <c r="D601" s="9">
        <v>2653626.9803999998</v>
      </c>
      <c r="E601" s="9">
        <v>680561.06660000002</v>
      </c>
      <c r="F601" s="9">
        <v>3109.9185000000002</v>
      </c>
      <c r="G601" s="10">
        <f t="shared" si="9"/>
        <v>3337297.9654999999</v>
      </c>
      <c r="I601" s="11"/>
      <c r="J601" s="12"/>
    </row>
    <row r="602" spans="1:10" ht="36">
      <c r="A602" s="7">
        <v>597</v>
      </c>
      <c r="B602" s="8" t="s">
        <v>116</v>
      </c>
      <c r="C602" s="8" t="s">
        <v>566</v>
      </c>
      <c r="D602" s="9">
        <v>2661070.7713000001</v>
      </c>
      <c r="E602" s="9">
        <v>682470.13450000004</v>
      </c>
      <c r="F602" s="9">
        <v>3118.6423</v>
      </c>
      <c r="G602" s="10">
        <f t="shared" si="9"/>
        <v>3346659.5481000002</v>
      </c>
      <c r="I602" s="11"/>
      <c r="J602" s="12"/>
    </row>
    <row r="603" spans="1:10" ht="18">
      <c r="A603" s="7">
        <v>598</v>
      </c>
      <c r="B603" s="8" t="s">
        <v>116</v>
      </c>
      <c r="C603" s="8" t="s">
        <v>568</v>
      </c>
      <c r="D603" s="9">
        <v>3315247.1904000002</v>
      </c>
      <c r="E603" s="9">
        <v>850243.15040000004</v>
      </c>
      <c r="F603" s="9">
        <v>3885.3044</v>
      </c>
      <c r="G603" s="10">
        <f t="shared" si="9"/>
        <v>4169375.6452000001</v>
      </c>
      <c r="I603" s="11"/>
      <c r="J603" s="12"/>
    </row>
    <row r="604" spans="1:10" ht="18">
      <c r="A604" s="7">
        <v>599</v>
      </c>
      <c r="B604" s="8" t="s">
        <v>116</v>
      </c>
      <c r="C604" s="8" t="s">
        <v>570</v>
      </c>
      <c r="D604" s="9">
        <v>2930605.2387000001</v>
      </c>
      <c r="E604" s="9">
        <v>751596.15190000006</v>
      </c>
      <c r="F604" s="9">
        <v>3434.5232000000001</v>
      </c>
      <c r="G604" s="10">
        <f t="shared" si="9"/>
        <v>3685635.9138000002</v>
      </c>
      <c r="I604" s="11"/>
      <c r="J604" s="12"/>
    </row>
    <row r="605" spans="1:10" ht="18">
      <c r="A605" s="7">
        <v>600</v>
      </c>
      <c r="B605" s="8" t="s">
        <v>116</v>
      </c>
      <c r="C605" s="8" t="s">
        <v>573</v>
      </c>
      <c r="D605" s="9">
        <v>2773272.0751999998</v>
      </c>
      <c r="E605" s="9">
        <v>711245.78370000003</v>
      </c>
      <c r="F605" s="9">
        <v>3250.1365999999998</v>
      </c>
      <c r="G605" s="10">
        <f t="shared" si="9"/>
        <v>3487767.9954999997</v>
      </c>
      <c r="I605" s="11"/>
      <c r="J605" s="12"/>
    </row>
    <row r="606" spans="1:10" ht="18">
      <c r="A606" s="7">
        <v>601</v>
      </c>
      <c r="B606" s="8" t="s">
        <v>116</v>
      </c>
      <c r="C606" s="8" t="s">
        <v>575</v>
      </c>
      <c r="D606" s="9">
        <v>3158620.6786000002</v>
      </c>
      <c r="E606" s="9">
        <v>810074.01329999999</v>
      </c>
      <c r="F606" s="9">
        <v>3701.7458999999999</v>
      </c>
      <c r="G606" s="10">
        <f t="shared" si="9"/>
        <v>3972396.4378</v>
      </c>
      <c r="I606" s="11"/>
      <c r="J606" s="12"/>
    </row>
    <row r="607" spans="1:10" ht="18">
      <c r="A607" s="7">
        <v>602</v>
      </c>
      <c r="B607" s="8" t="s">
        <v>116</v>
      </c>
      <c r="C607" s="8" t="s">
        <v>577</v>
      </c>
      <c r="D607" s="9">
        <v>2647393.4254999999</v>
      </c>
      <c r="E607" s="9">
        <v>678962.3811</v>
      </c>
      <c r="F607" s="9">
        <v>3102.6131</v>
      </c>
      <c r="G607" s="10">
        <f t="shared" si="9"/>
        <v>3329458.4197</v>
      </c>
      <c r="I607" s="11"/>
      <c r="J607" s="12"/>
    </row>
    <row r="608" spans="1:10" ht="18">
      <c r="A608" s="7">
        <v>603</v>
      </c>
      <c r="B608" s="8" t="s">
        <v>116</v>
      </c>
      <c r="C608" s="8" t="s">
        <v>578</v>
      </c>
      <c r="D608" s="9">
        <v>2749453.9843000001</v>
      </c>
      <c r="E608" s="9">
        <v>705137.28940000001</v>
      </c>
      <c r="F608" s="9">
        <v>3222.223</v>
      </c>
      <c r="G608" s="10">
        <f t="shared" si="9"/>
        <v>3457813.4967000005</v>
      </c>
      <c r="I608" s="11"/>
      <c r="J608" s="12"/>
    </row>
    <row r="609" spans="1:10" ht="18">
      <c r="A609" s="7">
        <v>604</v>
      </c>
      <c r="B609" s="8" t="s">
        <v>116</v>
      </c>
      <c r="C609" s="8" t="s">
        <v>580</v>
      </c>
      <c r="D609" s="9">
        <v>2704224.4177000001</v>
      </c>
      <c r="E609" s="9">
        <v>693537.51210000005</v>
      </c>
      <c r="F609" s="9">
        <v>3169.2161999999998</v>
      </c>
      <c r="G609" s="10">
        <f t="shared" si="9"/>
        <v>3400931.1460000002</v>
      </c>
      <c r="I609" s="11"/>
      <c r="J609" s="12"/>
    </row>
    <row r="610" spans="1:10" ht="18">
      <c r="A610" s="7">
        <v>605</v>
      </c>
      <c r="B610" s="8" t="s">
        <v>116</v>
      </c>
      <c r="C610" s="8" t="s">
        <v>582</v>
      </c>
      <c r="D610" s="9">
        <v>3069829.0885999999</v>
      </c>
      <c r="E610" s="9">
        <v>787302.12430000002</v>
      </c>
      <c r="F610" s="9">
        <v>3597.6866</v>
      </c>
      <c r="G610" s="10">
        <f t="shared" si="9"/>
        <v>3860728.8994999998</v>
      </c>
      <c r="I610" s="11"/>
      <c r="J610" s="12"/>
    </row>
    <row r="611" spans="1:10" ht="18">
      <c r="A611" s="7">
        <v>606</v>
      </c>
      <c r="B611" s="8" t="s">
        <v>116</v>
      </c>
      <c r="C611" s="8" t="s">
        <v>584</v>
      </c>
      <c r="D611" s="9">
        <v>3250429.0268999999</v>
      </c>
      <c r="E611" s="9">
        <v>833619.59369999997</v>
      </c>
      <c r="F611" s="9">
        <v>3809.3407999999999</v>
      </c>
      <c r="G611" s="10">
        <f t="shared" si="9"/>
        <v>4087857.9613999999</v>
      </c>
      <c r="I611" s="11"/>
      <c r="J611" s="12"/>
    </row>
    <row r="612" spans="1:10" ht="18">
      <c r="A612" s="7">
        <v>607</v>
      </c>
      <c r="B612" s="8" t="s">
        <v>116</v>
      </c>
      <c r="C612" s="8" t="s">
        <v>586</v>
      </c>
      <c r="D612" s="9">
        <v>3756746.9031000002</v>
      </c>
      <c r="E612" s="9">
        <v>963472.14509999997</v>
      </c>
      <c r="F612" s="9">
        <v>4402.7200999999995</v>
      </c>
      <c r="G612" s="10">
        <f t="shared" si="9"/>
        <v>4724621.7682999996</v>
      </c>
      <c r="I612" s="11"/>
      <c r="J612" s="12"/>
    </row>
    <row r="613" spans="1:10" ht="18">
      <c r="A613" s="7">
        <v>608</v>
      </c>
      <c r="B613" s="8" t="s">
        <v>116</v>
      </c>
      <c r="C613" s="8" t="s">
        <v>588</v>
      </c>
      <c r="D613" s="9">
        <v>3501829.9920000001</v>
      </c>
      <c r="E613" s="9">
        <v>898095.01179999998</v>
      </c>
      <c r="F613" s="9">
        <v>4103.9700999999995</v>
      </c>
      <c r="G613" s="10">
        <f t="shared" si="9"/>
        <v>4404028.9738999996</v>
      </c>
      <c r="I613" s="11"/>
      <c r="J613" s="12"/>
    </row>
    <row r="614" spans="1:10" ht="18">
      <c r="A614" s="7">
        <v>609</v>
      </c>
      <c r="B614" s="8" t="s">
        <v>116</v>
      </c>
      <c r="C614" s="8" t="s">
        <v>590</v>
      </c>
      <c r="D614" s="9">
        <v>3052511.1874000002</v>
      </c>
      <c r="E614" s="9">
        <v>782860.69770000002</v>
      </c>
      <c r="F614" s="9">
        <v>3577.3908999999999</v>
      </c>
      <c r="G614" s="10">
        <f t="shared" si="9"/>
        <v>3838949.2760000001</v>
      </c>
      <c r="I614" s="11"/>
      <c r="J614" s="12"/>
    </row>
    <row r="615" spans="1:10" ht="18">
      <c r="A615" s="7">
        <v>610</v>
      </c>
      <c r="B615" s="8" t="s">
        <v>116</v>
      </c>
      <c r="C615" s="8" t="s">
        <v>592</v>
      </c>
      <c r="D615" s="9">
        <v>2398728.1741999998</v>
      </c>
      <c r="E615" s="9">
        <v>615188.57649999997</v>
      </c>
      <c r="F615" s="9">
        <v>2811.1898000000001</v>
      </c>
      <c r="G615" s="10">
        <f t="shared" si="9"/>
        <v>3016727.9404999996</v>
      </c>
      <c r="I615" s="11"/>
      <c r="J615" s="12"/>
    </row>
    <row r="616" spans="1:10" ht="18">
      <c r="A616" s="7">
        <v>611</v>
      </c>
      <c r="B616" s="8" t="s">
        <v>116</v>
      </c>
      <c r="C616" s="8" t="s">
        <v>338</v>
      </c>
      <c r="D616" s="9">
        <v>3090988.2730999999</v>
      </c>
      <c r="E616" s="9">
        <v>792728.70360000001</v>
      </c>
      <c r="F616" s="9">
        <v>3622.4841000000001</v>
      </c>
      <c r="G616" s="10">
        <f t="shared" si="9"/>
        <v>3887339.4608</v>
      </c>
      <c r="I616" s="11"/>
      <c r="J616" s="12"/>
    </row>
    <row r="617" spans="1:10" ht="18">
      <c r="A617" s="7">
        <v>612</v>
      </c>
      <c r="B617" s="8" t="s">
        <v>116</v>
      </c>
      <c r="C617" s="8" t="s">
        <v>595</v>
      </c>
      <c r="D617" s="9">
        <v>2725128.7784000002</v>
      </c>
      <c r="E617" s="9">
        <v>698898.73809999996</v>
      </c>
      <c r="F617" s="9">
        <v>3193.7150999999999</v>
      </c>
      <c r="G617" s="10">
        <f t="shared" si="9"/>
        <v>3427221.2316000001</v>
      </c>
      <c r="I617" s="11"/>
      <c r="J617" s="12"/>
    </row>
    <row r="618" spans="1:10" ht="18">
      <c r="A618" s="7">
        <v>613</v>
      </c>
      <c r="B618" s="8" t="s">
        <v>116</v>
      </c>
      <c r="C618" s="8" t="s">
        <v>597</v>
      </c>
      <c r="D618" s="9">
        <v>2840976.2538999999</v>
      </c>
      <c r="E618" s="9">
        <v>728609.50080000004</v>
      </c>
      <c r="F618" s="9">
        <v>3329.4825000000001</v>
      </c>
      <c r="G618" s="10">
        <f t="shared" si="9"/>
        <v>3572915.2371999999</v>
      </c>
      <c r="I618" s="11"/>
      <c r="J618" s="12"/>
    </row>
    <row r="619" spans="1:10" ht="18">
      <c r="A619" s="7">
        <v>614</v>
      </c>
      <c r="B619" s="8" t="s">
        <v>116</v>
      </c>
      <c r="C619" s="8" t="s">
        <v>600</v>
      </c>
      <c r="D619" s="9">
        <v>3010566.5997000001</v>
      </c>
      <c r="E619" s="9">
        <v>772103.40079999994</v>
      </c>
      <c r="F619" s="9">
        <v>3528.2339000000002</v>
      </c>
      <c r="G619" s="10">
        <f t="shared" si="9"/>
        <v>3786198.2344</v>
      </c>
      <c r="I619" s="11"/>
      <c r="J619" s="12"/>
    </row>
    <row r="620" spans="1:10" ht="18">
      <c r="A620" s="7">
        <v>615</v>
      </c>
      <c r="B620" s="8" t="s">
        <v>116</v>
      </c>
      <c r="C620" s="8" t="s">
        <v>346</v>
      </c>
      <c r="D620" s="9">
        <v>2979400.5402000002</v>
      </c>
      <c r="E620" s="9">
        <v>764110.41350000002</v>
      </c>
      <c r="F620" s="9">
        <v>3491.7089000000001</v>
      </c>
      <c r="G620" s="10">
        <f t="shared" si="9"/>
        <v>3747002.6626000004</v>
      </c>
      <c r="I620" s="11"/>
      <c r="J620" s="12"/>
    </row>
    <row r="621" spans="1:10" ht="18">
      <c r="A621" s="7">
        <v>616</v>
      </c>
      <c r="B621" s="8" t="s">
        <v>116</v>
      </c>
      <c r="C621" s="8" t="s">
        <v>603</v>
      </c>
      <c r="D621" s="9">
        <v>3223599.0967000001</v>
      </c>
      <c r="E621" s="9">
        <v>826738.66960000002</v>
      </c>
      <c r="F621" s="9">
        <v>3777.8973999999998</v>
      </c>
      <c r="G621" s="10">
        <f t="shared" si="9"/>
        <v>4054115.6637000004</v>
      </c>
      <c r="I621" s="11"/>
      <c r="J621" s="12"/>
    </row>
    <row r="622" spans="1:10" ht="18">
      <c r="A622" s="7">
        <v>617</v>
      </c>
      <c r="B622" s="8" t="s">
        <v>116</v>
      </c>
      <c r="C622" s="8" t="s">
        <v>605</v>
      </c>
      <c r="D622" s="9">
        <v>2925950.8298999998</v>
      </c>
      <c r="E622" s="9">
        <v>750402.46129999997</v>
      </c>
      <c r="F622" s="9">
        <v>3429.0684999999999</v>
      </c>
      <c r="G622" s="10">
        <f t="shared" si="9"/>
        <v>3679782.3596999999</v>
      </c>
      <c r="I622" s="11"/>
      <c r="J622" s="12"/>
    </row>
    <row r="623" spans="1:10" ht="18">
      <c r="A623" s="7">
        <v>618</v>
      </c>
      <c r="B623" s="8" t="s">
        <v>116</v>
      </c>
      <c r="C623" s="8" t="s">
        <v>607</v>
      </c>
      <c r="D623" s="9">
        <v>3597867.1461999998</v>
      </c>
      <c r="E623" s="9">
        <v>922725.13069999998</v>
      </c>
      <c r="F623" s="9">
        <v>4216.5209000000004</v>
      </c>
      <c r="G623" s="10">
        <f t="shared" si="9"/>
        <v>4524808.7977999998</v>
      </c>
      <c r="I623" s="11"/>
      <c r="J623" s="12"/>
    </row>
    <row r="624" spans="1:10" ht="18">
      <c r="A624" s="7">
        <v>619</v>
      </c>
      <c r="B624" s="8" t="s">
        <v>116</v>
      </c>
      <c r="C624" s="8" t="s">
        <v>609</v>
      </c>
      <c r="D624" s="9">
        <v>2983579.9219</v>
      </c>
      <c r="E624" s="9">
        <v>765182.27650000004</v>
      </c>
      <c r="F624" s="9">
        <v>3496.6069000000002</v>
      </c>
      <c r="G624" s="10">
        <f t="shared" si="9"/>
        <v>3752258.8053000001</v>
      </c>
      <c r="I624" s="11"/>
      <c r="J624" s="12"/>
    </row>
    <row r="625" spans="1:10" ht="18">
      <c r="A625" s="7">
        <v>620</v>
      </c>
      <c r="B625" s="8" t="s">
        <v>116</v>
      </c>
      <c r="C625" s="8" t="s">
        <v>611</v>
      </c>
      <c r="D625" s="9">
        <v>3930829.4205999998</v>
      </c>
      <c r="E625" s="9">
        <v>1008118.1277</v>
      </c>
      <c r="F625" s="9">
        <v>4606.7361000000001</v>
      </c>
      <c r="G625" s="10">
        <f t="shared" si="9"/>
        <v>4943554.2844000002</v>
      </c>
      <c r="I625" s="11"/>
      <c r="J625" s="12"/>
    </row>
    <row r="626" spans="1:10" ht="18">
      <c r="A626" s="7">
        <v>621</v>
      </c>
      <c r="B626" s="8" t="s">
        <v>116</v>
      </c>
      <c r="C626" s="8" t="s">
        <v>613</v>
      </c>
      <c r="D626" s="9">
        <v>2690561.085</v>
      </c>
      <c r="E626" s="9">
        <v>690033.35250000004</v>
      </c>
      <c r="F626" s="9">
        <v>3153.2033999999999</v>
      </c>
      <c r="G626" s="10">
        <f t="shared" si="9"/>
        <v>3383747.6409</v>
      </c>
      <c r="I626" s="11"/>
      <c r="J626" s="12"/>
    </row>
    <row r="627" spans="1:10" ht="18">
      <c r="A627" s="7">
        <v>622</v>
      </c>
      <c r="B627" s="8" t="s">
        <v>116</v>
      </c>
      <c r="C627" s="8" t="s">
        <v>615</v>
      </c>
      <c r="D627" s="9">
        <v>3254361.9205</v>
      </c>
      <c r="E627" s="9">
        <v>834628.24129999999</v>
      </c>
      <c r="F627" s="9">
        <v>3813.9499000000001</v>
      </c>
      <c r="G627" s="10">
        <f t="shared" si="9"/>
        <v>4092804.1116999998</v>
      </c>
      <c r="I627" s="11"/>
      <c r="J627" s="12"/>
    </row>
    <row r="628" spans="1:10" ht="18">
      <c r="A628" s="7">
        <v>623</v>
      </c>
      <c r="B628" s="8" t="s">
        <v>116</v>
      </c>
      <c r="C628" s="8" t="s">
        <v>617</v>
      </c>
      <c r="D628" s="9">
        <v>3264796.5597999999</v>
      </c>
      <c r="E628" s="9">
        <v>837304.35560000001</v>
      </c>
      <c r="F628" s="9">
        <v>3826.1788000000001</v>
      </c>
      <c r="G628" s="10">
        <f t="shared" si="9"/>
        <v>4105927.0941999997</v>
      </c>
      <c r="I628" s="11"/>
      <c r="J628" s="12"/>
    </row>
    <row r="629" spans="1:10" ht="18">
      <c r="A629" s="7">
        <v>624</v>
      </c>
      <c r="B629" s="8" t="s">
        <v>116</v>
      </c>
      <c r="C629" s="8" t="s">
        <v>619</v>
      </c>
      <c r="D629" s="9">
        <v>2877022.2837999999</v>
      </c>
      <c r="E629" s="9">
        <v>737854.02720000001</v>
      </c>
      <c r="F629" s="9">
        <v>3371.7267000000002</v>
      </c>
      <c r="G629" s="10">
        <f t="shared" si="9"/>
        <v>3618248.0376999998</v>
      </c>
      <c r="I629" s="11"/>
      <c r="J629" s="12"/>
    </row>
    <row r="630" spans="1:10" ht="18">
      <c r="A630" s="7">
        <v>625</v>
      </c>
      <c r="B630" s="8" t="s">
        <v>116</v>
      </c>
      <c r="C630" s="8" t="s">
        <v>621</v>
      </c>
      <c r="D630" s="9">
        <v>3200902.7003000001</v>
      </c>
      <c r="E630" s="9">
        <v>820917.85010000004</v>
      </c>
      <c r="F630" s="9">
        <v>3751.2984000000001</v>
      </c>
      <c r="G630" s="10">
        <f t="shared" si="9"/>
        <v>4025571.8488000003</v>
      </c>
      <c r="I630" s="11"/>
      <c r="J630" s="12"/>
    </row>
    <row r="631" spans="1:10" ht="18">
      <c r="A631" s="7">
        <v>626</v>
      </c>
      <c r="B631" s="8" t="s">
        <v>117</v>
      </c>
      <c r="C631" s="8" t="s">
        <v>624</v>
      </c>
      <c r="D631" s="9">
        <v>3150296.7618999998</v>
      </c>
      <c r="E631" s="9">
        <v>807939.22439999995</v>
      </c>
      <c r="F631" s="9">
        <v>3691.9906999999998</v>
      </c>
      <c r="G631" s="10">
        <f t="shared" si="9"/>
        <v>3961927.977</v>
      </c>
      <c r="I631" s="11"/>
      <c r="J631" s="12"/>
    </row>
    <row r="632" spans="1:10" ht="18">
      <c r="A632" s="7">
        <v>627</v>
      </c>
      <c r="B632" s="8" t="s">
        <v>117</v>
      </c>
      <c r="C632" s="8" t="s">
        <v>626</v>
      </c>
      <c r="D632" s="9">
        <v>3658434.3357000002</v>
      </c>
      <c r="E632" s="9">
        <v>938258.46360000002</v>
      </c>
      <c r="F632" s="9">
        <v>4287.5025999999998</v>
      </c>
      <c r="G632" s="10">
        <f t="shared" si="9"/>
        <v>4600980.3019000003</v>
      </c>
      <c r="I632" s="11"/>
      <c r="J632" s="12"/>
    </row>
    <row r="633" spans="1:10" ht="18">
      <c r="A633" s="7">
        <v>628</v>
      </c>
      <c r="B633" s="8" t="s">
        <v>117</v>
      </c>
      <c r="C633" s="8" t="s">
        <v>628</v>
      </c>
      <c r="D633" s="9">
        <v>3644200.3528999998</v>
      </c>
      <c r="E633" s="9">
        <v>934607.95250000001</v>
      </c>
      <c r="F633" s="9">
        <v>4270.8211000000001</v>
      </c>
      <c r="G633" s="10">
        <f t="shared" si="9"/>
        <v>4583079.1265000002</v>
      </c>
      <c r="I633" s="11"/>
      <c r="J633" s="12"/>
    </row>
    <row r="634" spans="1:10" ht="18">
      <c r="A634" s="7">
        <v>629</v>
      </c>
      <c r="B634" s="8" t="s">
        <v>117</v>
      </c>
      <c r="C634" s="8" t="s">
        <v>630</v>
      </c>
      <c r="D634" s="9">
        <v>3904331.9180000001</v>
      </c>
      <c r="E634" s="9">
        <v>1001322.4594000001</v>
      </c>
      <c r="F634" s="9">
        <v>4575.6823000000004</v>
      </c>
      <c r="G634" s="10">
        <f t="shared" si="9"/>
        <v>4910230.0597000001</v>
      </c>
      <c r="I634" s="11"/>
      <c r="J634" s="12"/>
    </row>
    <row r="635" spans="1:10" ht="18">
      <c r="A635" s="7">
        <v>630</v>
      </c>
      <c r="B635" s="8" t="s">
        <v>117</v>
      </c>
      <c r="C635" s="8" t="s">
        <v>632</v>
      </c>
      <c r="D635" s="9">
        <v>3961336.3961</v>
      </c>
      <c r="E635" s="9">
        <v>1015942.0833000001</v>
      </c>
      <c r="F635" s="9">
        <v>4642.4886999999999</v>
      </c>
      <c r="G635" s="10">
        <f t="shared" si="9"/>
        <v>4981920.9680999992</v>
      </c>
      <c r="I635" s="11"/>
      <c r="J635" s="12"/>
    </row>
    <row r="636" spans="1:10" ht="18">
      <c r="A636" s="7">
        <v>631</v>
      </c>
      <c r="B636" s="8" t="s">
        <v>117</v>
      </c>
      <c r="C636" s="8" t="s">
        <v>633</v>
      </c>
      <c r="D636" s="9">
        <v>4071447.4794999999</v>
      </c>
      <c r="E636" s="9">
        <v>1044181.6652</v>
      </c>
      <c r="F636" s="9">
        <v>4771.5334000000003</v>
      </c>
      <c r="G636" s="10">
        <f t="shared" si="9"/>
        <v>5120400.6781000001</v>
      </c>
      <c r="I636" s="11"/>
      <c r="J636" s="12"/>
    </row>
    <row r="637" spans="1:10" ht="36">
      <c r="A637" s="7">
        <v>632</v>
      </c>
      <c r="B637" s="8" t="s">
        <v>117</v>
      </c>
      <c r="C637" s="8" t="s">
        <v>636</v>
      </c>
      <c r="D637" s="9">
        <v>4414020.4617999997</v>
      </c>
      <c r="E637" s="9">
        <v>1132039.4672999999</v>
      </c>
      <c r="F637" s="9">
        <v>5173.0119000000004</v>
      </c>
      <c r="G637" s="10">
        <f t="shared" si="9"/>
        <v>5551232.9409999996</v>
      </c>
      <c r="I637" s="11"/>
      <c r="J637" s="12"/>
    </row>
    <row r="638" spans="1:10" ht="36">
      <c r="A638" s="7">
        <v>633</v>
      </c>
      <c r="B638" s="8" t="s">
        <v>117</v>
      </c>
      <c r="C638" s="8" t="s">
        <v>638</v>
      </c>
      <c r="D638" s="9">
        <v>3248557.0709000002</v>
      </c>
      <c r="E638" s="9">
        <v>833139.50349999999</v>
      </c>
      <c r="F638" s="9">
        <v>3807.1469000000002</v>
      </c>
      <c r="G638" s="10">
        <f t="shared" si="9"/>
        <v>4085503.7213000003</v>
      </c>
      <c r="I638" s="11"/>
      <c r="J638" s="12"/>
    </row>
    <row r="639" spans="1:10" ht="36">
      <c r="A639" s="7">
        <v>634</v>
      </c>
      <c r="B639" s="8" t="s">
        <v>117</v>
      </c>
      <c r="C639" s="8" t="s">
        <v>640</v>
      </c>
      <c r="D639" s="9">
        <v>3855351.6661999999</v>
      </c>
      <c r="E639" s="9">
        <v>988760.76450000005</v>
      </c>
      <c r="F639" s="9">
        <v>4518.2799000000005</v>
      </c>
      <c r="G639" s="10">
        <f t="shared" si="9"/>
        <v>4848630.7106000008</v>
      </c>
      <c r="I639" s="11"/>
      <c r="J639" s="12"/>
    </row>
    <row r="640" spans="1:10" ht="36">
      <c r="A640" s="7">
        <v>635</v>
      </c>
      <c r="B640" s="8" t="s">
        <v>117</v>
      </c>
      <c r="C640" s="8" t="s">
        <v>642</v>
      </c>
      <c r="D640" s="9">
        <v>4036376.0328000002</v>
      </c>
      <c r="E640" s="9">
        <v>1035187.0848</v>
      </c>
      <c r="F640" s="9">
        <v>4730.4314999999997</v>
      </c>
      <c r="G640" s="10">
        <f t="shared" si="9"/>
        <v>5076293.5491000004</v>
      </c>
      <c r="I640" s="11"/>
      <c r="J640" s="12"/>
    </row>
    <row r="641" spans="1:10" ht="36">
      <c r="A641" s="7">
        <v>636</v>
      </c>
      <c r="B641" s="8" t="s">
        <v>117</v>
      </c>
      <c r="C641" s="8" t="s">
        <v>644</v>
      </c>
      <c r="D641" s="9">
        <v>2919251.6008000001</v>
      </c>
      <c r="E641" s="9">
        <v>748684.34699999995</v>
      </c>
      <c r="F641" s="9">
        <v>3421.2172999999998</v>
      </c>
      <c r="G641" s="10">
        <f t="shared" si="9"/>
        <v>3671357.1651000003</v>
      </c>
      <c r="I641" s="11"/>
      <c r="J641" s="12"/>
    </row>
    <row r="642" spans="1:10" ht="18">
      <c r="A642" s="7">
        <v>637</v>
      </c>
      <c r="B642" s="8" t="s">
        <v>117</v>
      </c>
      <c r="C642" s="8" t="s">
        <v>646</v>
      </c>
      <c r="D642" s="9">
        <v>3044430.2590000001</v>
      </c>
      <c r="E642" s="9">
        <v>780788.22660000005</v>
      </c>
      <c r="F642" s="9">
        <v>3567.9205000000002</v>
      </c>
      <c r="G642" s="10">
        <f t="shared" si="9"/>
        <v>3828786.4061000003</v>
      </c>
      <c r="I642" s="11"/>
      <c r="J642" s="12"/>
    </row>
    <row r="643" spans="1:10" ht="18">
      <c r="A643" s="7">
        <v>638</v>
      </c>
      <c r="B643" s="8" t="s">
        <v>117</v>
      </c>
      <c r="C643" s="8" t="s">
        <v>648</v>
      </c>
      <c r="D643" s="9">
        <v>2984464.676</v>
      </c>
      <c r="E643" s="9">
        <v>765409.18449999997</v>
      </c>
      <c r="F643" s="9">
        <v>3497.6437999999998</v>
      </c>
      <c r="G643" s="10">
        <f t="shared" si="9"/>
        <v>3753371.5043000001</v>
      </c>
      <c r="I643" s="11"/>
      <c r="J643" s="12"/>
    </row>
    <row r="644" spans="1:10" ht="18">
      <c r="A644" s="7">
        <v>639</v>
      </c>
      <c r="B644" s="8" t="s">
        <v>117</v>
      </c>
      <c r="C644" s="8" t="s">
        <v>650</v>
      </c>
      <c r="D644" s="9">
        <v>4432717.8234999999</v>
      </c>
      <c r="E644" s="9">
        <v>1136834.6765000001</v>
      </c>
      <c r="F644" s="9">
        <v>5194.9242999999997</v>
      </c>
      <c r="G644" s="10">
        <f t="shared" si="9"/>
        <v>5574747.4243000001</v>
      </c>
      <c r="I644" s="11"/>
      <c r="J644" s="12"/>
    </row>
    <row r="645" spans="1:10" ht="18">
      <c r="A645" s="7">
        <v>640</v>
      </c>
      <c r="B645" s="8" t="s">
        <v>117</v>
      </c>
      <c r="C645" s="8" t="s">
        <v>652</v>
      </c>
      <c r="D645" s="9">
        <v>3022699.4386999998</v>
      </c>
      <c r="E645" s="9">
        <v>775215.04310000001</v>
      </c>
      <c r="F645" s="9">
        <v>3542.453</v>
      </c>
      <c r="G645" s="10">
        <f t="shared" si="9"/>
        <v>3801456.9347999999</v>
      </c>
      <c r="I645" s="11"/>
      <c r="J645" s="12"/>
    </row>
    <row r="646" spans="1:10" ht="18">
      <c r="A646" s="7">
        <v>641</v>
      </c>
      <c r="B646" s="8" t="s">
        <v>117</v>
      </c>
      <c r="C646" s="8" t="s">
        <v>654</v>
      </c>
      <c r="D646" s="9">
        <v>3171894.0134999999</v>
      </c>
      <c r="E646" s="9">
        <v>813478.15229999996</v>
      </c>
      <c r="F646" s="9">
        <v>3717.3015999999998</v>
      </c>
      <c r="G646" s="10">
        <f t="shared" ref="G646:G709" si="10">SUM(D646:F646)</f>
        <v>3989089.4673999995</v>
      </c>
      <c r="I646" s="11"/>
      <c r="J646" s="12"/>
    </row>
    <row r="647" spans="1:10" ht="18">
      <c r="A647" s="7">
        <v>642</v>
      </c>
      <c r="B647" s="8" t="s">
        <v>117</v>
      </c>
      <c r="C647" s="8" t="s">
        <v>656</v>
      </c>
      <c r="D647" s="9">
        <v>4144133.0263</v>
      </c>
      <c r="E647" s="9">
        <v>1062822.9262000001</v>
      </c>
      <c r="F647" s="9">
        <v>4856.7173000000003</v>
      </c>
      <c r="G647" s="10">
        <f t="shared" si="10"/>
        <v>5211812.6698000003</v>
      </c>
      <c r="I647" s="11"/>
      <c r="J647" s="12"/>
    </row>
    <row r="648" spans="1:10" ht="18">
      <c r="A648" s="7">
        <v>643</v>
      </c>
      <c r="B648" s="8" t="s">
        <v>117</v>
      </c>
      <c r="C648" s="8" t="s">
        <v>658</v>
      </c>
      <c r="D648" s="9">
        <v>3583328.9939999999</v>
      </c>
      <c r="E648" s="9">
        <v>918996.61109999998</v>
      </c>
      <c r="F648" s="9">
        <v>4199.4829</v>
      </c>
      <c r="G648" s="10">
        <f t="shared" si="10"/>
        <v>4506525.0880000005</v>
      </c>
      <c r="I648" s="11"/>
      <c r="J648" s="12"/>
    </row>
    <row r="649" spans="1:10" ht="18">
      <c r="A649" s="7">
        <v>644</v>
      </c>
      <c r="B649" s="8" t="s">
        <v>117</v>
      </c>
      <c r="C649" s="8" t="s">
        <v>660</v>
      </c>
      <c r="D649" s="9">
        <v>3289548.4084000001</v>
      </c>
      <c r="E649" s="9">
        <v>843652.32559999998</v>
      </c>
      <c r="F649" s="9">
        <v>3855.1867000000002</v>
      </c>
      <c r="G649" s="10">
        <f t="shared" si="10"/>
        <v>4137055.9207000001</v>
      </c>
      <c r="I649" s="11"/>
      <c r="J649" s="12"/>
    </row>
    <row r="650" spans="1:10" ht="18">
      <c r="A650" s="7">
        <v>645</v>
      </c>
      <c r="B650" s="8" t="s">
        <v>117</v>
      </c>
      <c r="C650" s="8" t="s">
        <v>662</v>
      </c>
      <c r="D650" s="9">
        <v>2970274.6401999998</v>
      </c>
      <c r="E650" s="9">
        <v>761769.94429999997</v>
      </c>
      <c r="F650" s="9">
        <v>3481.0138000000002</v>
      </c>
      <c r="G650" s="10">
        <f t="shared" si="10"/>
        <v>3735525.5982999997</v>
      </c>
      <c r="I650" s="11"/>
      <c r="J650" s="12"/>
    </row>
    <row r="651" spans="1:10" ht="18">
      <c r="A651" s="7">
        <v>646</v>
      </c>
      <c r="B651" s="8" t="s">
        <v>117</v>
      </c>
      <c r="C651" s="8" t="s">
        <v>664</v>
      </c>
      <c r="D651" s="9">
        <v>3668271.6869999999</v>
      </c>
      <c r="E651" s="9">
        <v>940781.39480000001</v>
      </c>
      <c r="F651" s="9">
        <v>4299.0315000000001</v>
      </c>
      <c r="G651" s="10">
        <f t="shared" si="10"/>
        <v>4613352.1132999994</v>
      </c>
      <c r="I651" s="11"/>
      <c r="J651" s="12"/>
    </row>
    <row r="652" spans="1:10" ht="18">
      <c r="A652" s="7">
        <v>647</v>
      </c>
      <c r="B652" s="8" t="s">
        <v>117</v>
      </c>
      <c r="C652" s="8" t="s">
        <v>666</v>
      </c>
      <c r="D652" s="9">
        <v>3397790.3122999999</v>
      </c>
      <c r="E652" s="9">
        <v>871412.52930000005</v>
      </c>
      <c r="F652" s="9">
        <v>3982.0408000000002</v>
      </c>
      <c r="G652" s="10">
        <f t="shared" si="10"/>
        <v>4273184.8823999995</v>
      </c>
      <c r="I652" s="11"/>
      <c r="J652" s="12"/>
    </row>
    <row r="653" spans="1:10" ht="36">
      <c r="A653" s="7">
        <v>648</v>
      </c>
      <c r="B653" s="8" t="s">
        <v>117</v>
      </c>
      <c r="C653" s="8" t="s">
        <v>668</v>
      </c>
      <c r="D653" s="9">
        <v>3517566.5428999998</v>
      </c>
      <c r="E653" s="9">
        <v>902130.87820000004</v>
      </c>
      <c r="F653" s="9">
        <v>4122.4125999999997</v>
      </c>
      <c r="G653" s="10">
        <f t="shared" si="10"/>
        <v>4423819.8337000003</v>
      </c>
      <c r="I653" s="11"/>
      <c r="J653" s="12"/>
    </row>
    <row r="654" spans="1:10" ht="36">
      <c r="A654" s="7">
        <v>649</v>
      </c>
      <c r="B654" s="8" t="s">
        <v>117</v>
      </c>
      <c r="C654" s="8" t="s">
        <v>670</v>
      </c>
      <c r="D654" s="9">
        <v>3011293.4893999998</v>
      </c>
      <c r="E654" s="9">
        <v>772289.82220000005</v>
      </c>
      <c r="F654" s="9">
        <v>3529.0857999999998</v>
      </c>
      <c r="G654" s="10">
        <f t="shared" si="10"/>
        <v>3787112.3973999997</v>
      </c>
      <c r="I654" s="11"/>
      <c r="J654" s="12"/>
    </row>
    <row r="655" spans="1:10" ht="18">
      <c r="A655" s="7">
        <v>650</v>
      </c>
      <c r="B655" s="8" t="s">
        <v>117</v>
      </c>
      <c r="C655" s="8" t="s">
        <v>672</v>
      </c>
      <c r="D655" s="9">
        <v>2755630.1175000002</v>
      </c>
      <c r="E655" s="9">
        <v>706721.24820000003</v>
      </c>
      <c r="F655" s="9">
        <v>3229.4611</v>
      </c>
      <c r="G655" s="10">
        <f t="shared" si="10"/>
        <v>3465580.8267999999</v>
      </c>
      <c r="I655" s="11"/>
      <c r="J655" s="12"/>
    </row>
    <row r="656" spans="1:10" ht="18">
      <c r="A656" s="7">
        <v>651</v>
      </c>
      <c r="B656" s="8" t="s">
        <v>117</v>
      </c>
      <c r="C656" s="8" t="s">
        <v>674</v>
      </c>
      <c r="D656" s="9">
        <v>3652744.6756000002</v>
      </c>
      <c r="E656" s="9">
        <v>936799.26780000003</v>
      </c>
      <c r="F656" s="9">
        <v>4280.8346000000001</v>
      </c>
      <c r="G656" s="10">
        <f t="shared" si="10"/>
        <v>4593824.7779999999</v>
      </c>
      <c r="I656" s="11"/>
      <c r="J656" s="12"/>
    </row>
    <row r="657" spans="1:10" ht="18">
      <c r="A657" s="7">
        <v>652</v>
      </c>
      <c r="B657" s="8" t="s">
        <v>117</v>
      </c>
      <c r="C657" s="8" t="s">
        <v>676</v>
      </c>
      <c r="D657" s="9">
        <v>3979767.4174000002</v>
      </c>
      <c r="E657" s="9">
        <v>1020668.9856</v>
      </c>
      <c r="F657" s="9">
        <v>4664.0889999999999</v>
      </c>
      <c r="G657" s="10">
        <f t="shared" si="10"/>
        <v>5005100.4919999996</v>
      </c>
      <c r="I657" s="11"/>
      <c r="J657" s="12"/>
    </row>
    <row r="658" spans="1:10" ht="18">
      <c r="A658" s="7">
        <v>653</v>
      </c>
      <c r="B658" s="8" t="s">
        <v>117</v>
      </c>
      <c r="C658" s="8" t="s">
        <v>678</v>
      </c>
      <c r="D658" s="9">
        <v>3048123.4786999999</v>
      </c>
      <c r="E658" s="9">
        <v>781735.40630000003</v>
      </c>
      <c r="F658" s="9">
        <v>3572.2487000000001</v>
      </c>
      <c r="G658" s="10">
        <f t="shared" si="10"/>
        <v>3833431.1336999997</v>
      </c>
      <c r="I658" s="11"/>
      <c r="J658" s="12"/>
    </row>
    <row r="659" spans="1:10" ht="18">
      <c r="A659" s="7">
        <v>654</v>
      </c>
      <c r="B659" s="8" t="s">
        <v>117</v>
      </c>
      <c r="C659" s="8" t="s">
        <v>680</v>
      </c>
      <c r="D659" s="9">
        <v>3665721.7319999998</v>
      </c>
      <c r="E659" s="9">
        <v>940127.42189999996</v>
      </c>
      <c r="F659" s="9">
        <v>4296.0430999999999</v>
      </c>
      <c r="G659" s="10">
        <f t="shared" si="10"/>
        <v>4610145.1969999997</v>
      </c>
      <c r="I659" s="11"/>
      <c r="J659" s="12"/>
    </row>
    <row r="660" spans="1:10" ht="18">
      <c r="A660" s="7">
        <v>655</v>
      </c>
      <c r="B660" s="8" t="s">
        <v>117</v>
      </c>
      <c r="C660" s="8" t="s">
        <v>682</v>
      </c>
      <c r="D660" s="9">
        <v>3095092.2607999998</v>
      </c>
      <c r="E660" s="9">
        <v>793781.23060000001</v>
      </c>
      <c r="F660" s="9">
        <v>3627.2937999999999</v>
      </c>
      <c r="G660" s="10">
        <f t="shared" si="10"/>
        <v>3892500.7851999998</v>
      </c>
      <c r="I660" s="11"/>
      <c r="J660" s="12"/>
    </row>
    <row r="661" spans="1:10" ht="18">
      <c r="A661" s="7">
        <v>656</v>
      </c>
      <c r="B661" s="8" t="s">
        <v>117</v>
      </c>
      <c r="C661" s="8" t="s">
        <v>684</v>
      </c>
      <c r="D661" s="9">
        <v>3108603.7214000002</v>
      </c>
      <c r="E661" s="9">
        <v>797246.44039999996</v>
      </c>
      <c r="F661" s="9">
        <v>3643.1286</v>
      </c>
      <c r="G661" s="10">
        <f t="shared" si="10"/>
        <v>3909493.2903999998</v>
      </c>
      <c r="I661" s="11"/>
      <c r="J661" s="12"/>
    </row>
    <row r="662" spans="1:10" ht="18">
      <c r="A662" s="7">
        <v>657</v>
      </c>
      <c r="B662" s="8" t="s">
        <v>117</v>
      </c>
      <c r="C662" s="8" t="s">
        <v>686</v>
      </c>
      <c r="D662" s="9">
        <v>3093508.5515000001</v>
      </c>
      <c r="E662" s="9">
        <v>793375.06550000003</v>
      </c>
      <c r="F662" s="9">
        <v>3625.4378000000002</v>
      </c>
      <c r="G662" s="10">
        <f t="shared" si="10"/>
        <v>3890509.0548</v>
      </c>
      <c r="I662" s="11"/>
      <c r="J662" s="12"/>
    </row>
    <row r="663" spans="1:10" ht="18">
      <c r="A663" s="7">
        <v>658</v>
      </c>
      <c r="B663" s="8" t="s">
        <v>117</v>
      </c>
      <c r="C663" s="8" t="s">
        <v>688</v>
      </c>
      <c r="D663" s="9">
        <v>3565855.335</v>
      </c>
      <c r="E663" s="9">
        <v>914515.23820000002</v>
      </c>
      <c r="F663" s="9">
        <v>4179.0047000000004</v>
      </c>
      <c r="G663" s="10">
        <f t="shared" si="10"/>
        <v>4484549.5779000008</v>
      </c>
      <c r="I663" s="11"/>
      <c r="J663" s="12"/>
    </row>
    <row r="664" spans="1:10" ht="18">
      <c r="A664" s="7">
        <v>659</v>
      </c>
      <c r="B664" s="8" t="s">
        <v>118</v>
      </c>
      <c r="C664" s="8" t="s">
        <v>691</v>
      </c>
      <c r="D664" s="9">
        <v>4206235.6621000003</v>
      </c>
      <c r="E664" s="9">
        <v>1078750.0464999999</v>
      </c>
      <c r="F664" s="9">
        <v>4929.4984999999997</v>
      </c>
      <c r="G664" s="10">
        <f t="shared" si="10"/>
        <v>5289915.2071000002</v>
      </c>
      <c r="I664" s="11"/>
      <c r="J664" s="12"/>
    </row>
    <row r="665" spans="1:10" ht="18">
      <c r="A665" s="7">
        <v>660</v>
      </c>
      <c r="B665" s="8" t="s">
        <v>118</v>
      </c>
      <c r="C665" s="8" t="s">
        <v>295</v>
      </c>
      <c r="D665" s="9">
        <v>4243056.1672</v>
      </c>
      <c r="E665" s="9">
        <v>1088193.1982</v>
      </c>
      <c r="F665" s="9">
        <v>4972.6503000000002</v>
      </c>
      <c r="G665" s="10">
        <f t="shared" si="10"/>
        <v>5336222.0156999994</v>
      </c>
      <c r="I665" s="11"/>
      <c r="J665" s="12"/>
    </row>
    <row r="666" spans="1:10" ht="18">
      <c r="A666" s="7">
        <v>661</v>
      </c>
      <c r="B666" s="8" t="s">
        <v>118</v>
      </c>
      <c r="C666" s="8" t="s">
        <v>694</v>
      </c>
      <c r="D666" s="9">
        <v>4224566.5895999996</v>
      </c>
      <c r="E666" s="9">
        <v>1083451.2782999999</v>
      </c>
      <c r="F666" s="9">
        <v>4950.9813999999997</v>
      </c>
      <c r="G666" s="10">
        <f t="shared" si="10"/>
        <v>5312968.849299999</v>
      </c>
      <c r="I666" s="11"/>
      <c r="J666" s="12"/>
    </row>
    <row r="667" spans="1:10" ht="18">
      <c r="A667" s="7">
        <v>662</v>
      </c>
      <c r="B667" s="8" t="s">
        <v>118</v>
      </c>
      <c r="C667" s="8" t="s">
        <v>696</v>
      </c>
      <c r="D667" s="9">
        <v>3207259.3412000001</v>
      </c>
      <c r="E667" s="9">
        <v>822548.10270000005</v>
      </c>
      <c r="F667" s="9">
        <v>3758.748</v>
      </c>
      <c r="G667" s="10">
        <f t="shared" si="10"/>
        <v>4033566.1919000004</v>
      </c>
      <c r="I667" s="11"/>
      <c r="J667" s="12"/>
    </row>
    <row r="668" spans="1:10" ht="18">
      <c r="A668" s="7">
        <v>663</v>
      </c>
      <c r="B668" s="8" t="s">
        <v>118</v>
      </c>
      <c r="C668" s="8" t="s">
        <v>698</v>
      </c>
      <c r="D668" s="9">
        <v>5580193.5367000001</v>
      </c>
      <c r="E668" s="9">
        <v>1431121.4398000001</v>
      </c>
      <c r="F668" s="9">
        <v>6539.7085999999999</v>
      </c>
      <c r="G668" s="10">
        <f t="shared" si="10"/>
        <v>7017854.6850999994</v>
      </c>
      <c r="I668" s="11"/>
      <c r="J668" s="12"/>
    </row>
    <row r="669" spans="1:10" ht="18">
      <c r="A669" s="7">
        <v>664</v>
      </c>
      <c r="B669" s="8" t="s">
        <v>118</v>
      </c>
      <c r="C669" s="8" t="s">
        <v>700</v>
      </c>
      <c r="D669" s="9">
        <v>4825447.6710000001</v>
      </c>
      <c r="E669" s="9">
        <v>1237555.933</v>
      </c>
      <c r="F669" s="9">
        <v>5655.1841000000004</v>
      </c>
      <c r="G669" s="10">
        <f t="shared" si="10"/>
        <v>6068658.7881000005</v>
      </c>
      <c r="I669" s="11"/>
      <c r="J669" s="12"/>
    </row>
    <row r="670" spans="1:10" ht="18">
      <c r="A670" s="7">
        <v>665</v>
      </c>
      <c r="B670" s="8" t="s">
        <v>118</v>
      </c>
      <c r="C670" s="8" t="s">
        <v>702</v>
      </c>
      <c r="D670" s="9">
        <v>4235987.8733999999</v>
      </c>
      <c r="E670" s="9">
        <v>1086380.4319</v>
      </c>
      <c r="F670" s="9">
        <v>4964.3666000000003</v>
      </c>
      <c r="G670" s="10">
        <f t="shared" si="10"/>
        <v>5327332.6719000004</v>
      </c>
      <c r="I670" s="11"/>
      <c r="J670" s="12"/>
    </row>
    <row r="671" spans="1:10" ht="18">
      <c r="A671" s="7">
        <v>666</v>
      </c>
      <c r="B671" s="8" t="s">
        <v>118</v>
      </c>
      <c r="C671" s="8" t="s">
        <v>705</v>
      </c>
      <c r="D671" s="9">
        <v>3741060.6116999998</v>
      </c>
      <c r="E671" s="9">
        <v>959449.16850000003</v>
      </c>
      <c r="F671" s="9">
        <v>4384.3365000000003</v>
      </c>
      <c r="G671" s="10">
        <f t="shared" si="10"/>
        <v>4704894.1167000001</v>
      </c>
      <c r="I671" s="11"/>
      <c r="J671" s="12"/>
    </row>
    <row r="672" spans="1:10" ht="36">
      <c r="A672" s="7">
        <v>667</v>
      </c>
      <c r="B672" s="8" t="s">
        <v>118</v>
      </c>
      <c r="C672" s="8" t="s">
        <v>707</v>
      </c>
      <c r="D672" s="9">
        <v>3837115.0490000001</v>
      </c>
      <c r="E672" s="9">
        <v>984083.72</v>
      </c>
      <c r="F672" s="9">
        <v>4496.9075000000003</v>
      </c>
      <c r="G672" s="10">
        <f t="shared" si="10"/>
        <v>4825695.6765000001</v>
      </c>
      <c r="I672" s="11"/>
      <c r="J672" s="12"/>
    </row>
    <row r="673" spans="1:10" ht="36">
      <c r="A673" s="7">
        <v>668</v>
      </c>
      <c r="B673" s="8" t="s">
        <v>118</v>
      </c>
      <c r="C673" s="8" t="s">
        <v>709</v>
      </c>
      <c r="D673" s="9">
        <v>3640059.7105</v>
      </c>
      <c r="E673" s="9">
        <v>933546.02480000001</v>
      </c>
      <c r="F673" s="9">
        <v>4265.9684999999999</v>
      </c>
      <c r="G673" s="10">
        <f t="shared" si="10"/>
        <v>4577871.7038000003</v>
      </c>
      <c r="I673" s="11"/>
      <c r="J673" s="12"/>
    </row>
    <row r="674" spans="1:10" ht="18">
      <c r="A674" s="7">
        <v>669</v>
      </c>
      <c r="B674" s="8" t="s">
        <v>118</v>
      </c>
      <c r="C674" s="8" t="s">
        <v>711</v>
      </c>
      <c r="D674" s="9">
        <v>5029214.5779999997</v>
      </c>
      <c r="E674" s="9">
        <v>1289814.9071</v>
      </c>
      <c r="F674" s="9">
        <v>5893.9886999999999</v>
      </c>
      <c r="G674" s="10">
        <f t="shared" si="10"/>
        <v>6324923.4737999989</v>
      </c>
      <c r="I674" s="11"/>
      <c r="J674" s="12"/>
    </row>
    <row r="675" spans="1:10" ht="18">
      <c r="A675" s="7">
        <v>670</v>
      </c>
      <c r="B675" s="8" t="s">
        <v>118</v>
      </c>
      <c r="C675" s="8" t="s">
        <v>713</v>
      </c>
      <c r="D675" s="9">
        <v>3385930.4597</v>
      </c>
      <c r="E675" s="9">
        <v>868370.89839999995</v>
      </c>
      <c r="F675" s="9">
        <v>3968.1417000000001</v>
      </c>
      <c r="G675" s="10">
        <f t="shared" si="10"/>
        <v>4258269.4997999994</v>
      </c>
      <c r="I675" s="11"/>
      <c r="J675" s="12"/>
    </row>
    <row r="676" spans="1:10" ht="18">
      <c r="A676" s="7">
        <v>671</v>
      </c>
      <c r="B676" s="8" t="s">
        <v>118</v>
      </c>
      <c r="C676" s="8" t="s">
        <v>714</v>
      </c>
      <c r="D676" s="9">
        <v>4520282.6827999996</v>
      </c>
      <c r="E676" s="9">
        <v>1159291.9527</v>
      </c>
      <c r="F676" s="9">
        <v>5297.5459000000001</v>
      </c>
      <c r="G676" s="10">
        <f t="shared" si="10"/>
        <v>5684872.1814000001</v>
      </c>
      <c r="I676" s="11"/>
      <c r="J676" s="12"/>
    </row>
    <row r="677" spans="1:10" ht="18">
      <c r="A677" s="7">
        <v>672</v>
      </c>
      <c r="B677" s="8" t="s">
        <v>118</v>
      </c>
      <c r="C677" s="8" t="s">
        <v>716</v>
      </c>
      <c r="D677" s="9">
        <v>4513744.8591999998</v>
      </c>
      <c r="E677" s="9">
        <v>1157615.2331999999</v>
      </c>
      <c r="F677" s="9">
        <v>5289.8838999999998</v>
      </c>
      <c r="G677" s="10">
        <f t="shared" si="10"/>
        <v>5676649.9762999993</v>
      </c>
      <c r="I677" s="11"/>
      <c r="J677" s="12"/>
    </row>
    <row r="678" spans="1:10" ht="18">
      <c r="A678" s="7">
        <v>673</v>
      </c>
      <c r="B678" s="8" t="s">
        <v>118</v>
      </c>
      <c r="C678" s="8" t="s">
        <v>718</v>
      </c>
      <c r="D678" s="9">
        <v>3567105.4467000002</v>
      </c>
      <c r="E678" s="9">
        <v>914835.84739999997</v>
      </c>
      <c r="F678" s="9">
        <v>4180.4696999999996</v>
      </c>
      <c r="G678" s="10">
        <f t="shared" si="10"/>
        <v>4486121.7638000008</v>
      </c>
      <c r="I678" s="11"/>
      <c r="J678" s="12"/>
    </row>
    <row r="679" spans="1:10" ht="18">
      <c r="A679" s="7">
        <v>674</v>
      </c>
      <c r="B679" s="8" t="s">
        <v>118</v>
      </c>
      <c r="C679" s="8" t="s">
        <v>720</v>
      </c>
      <c r="D679" s="9">
        <v>4545140.2237</v>
      </c>
      <c r="E679" s="9">
        <v>1165667.0290000001</v>
      </c>
      <c r="F679" s="9">
        <v>5326.6777000000002</v>
      </c>
      <c r="G679" s="10">
        <f t="shared" si="10"/>
        <v>5716133.9304</v>
      </c>
      <c r="I679" s="11"/>
      <c r="J679" s="12"/>
    </row>
    <row r="680" spans="1:10" ht="18">
      <c r="A680" s="7">
        <v>675</v>
      </c>
      <c r="B680" s="8" t="s">
        <v>118</v>
      </c>
      <c r="C680" s="8" t="s">
        <v>722</v>
      </c>
      <c r="D680" s="9">
        <v>4829231.7205999997</v>
      </c>
      <c r="E680" s="9">
        <v>1238526.4073999999</v>
      </c>
      <c r="F680" s="9">
        <v>5659.6188000000002</v>
      </c>
      <c r="G680" s="10">
        <f t="shared" si="10"/>
        <v>6073417.7467999998</v>
      </c>
      <c r="I680" s="11"/>
      <c r="J680" s="12"/>
    </row>
    <row r="681" spans="1:10" ht="18">
      <c r="A681" s="7">
        <v>676</v>
      </c>
      <c r="B681" s="8" t="s">
        <v>119</v>
      </c>
      <c r="C681" s="8" t="s">
        <v>725</v>
      </c>
      <c r="D681" s="9">
        <v>3213161.0679000001</v>
      </c>
      <c r="E681" s="9">
        <v>824061.68599999999</v>
      </c>
      <c r="F681" s="9">
        <v>3765.6646000000001</v>
      </c>
      <c r="G681" s="10">
        <f t="shared" si="10"/>
        <v>4040988.4184999997</v>
      </c>
      <c r="I681" s="11"/>
      <c r="J681" s="12"/>
    </row>
    <row r="682" spans="1:10" ht="18">
      <c r="A682" s="7">
        <v>677</v>
      </c>
      <c r="B682" s="8" t="s">
        <v>119</v>
      </c>
      <c r="C682" s="8" t="s">
        <v>728</v>
      </c>
      <c r="D682" s="9">
        <v>4014595.2121000001</v>
      </c>
      <c r="E682" s="9">
        <v>1029601.0779</v>
      </c>
      <c r="F682" s="9">
        <v>4704.9053999999996</v>
      </c>
      <c r="G682" s="10">
        <f t="shared" si="10"/>
        <v>5048901.1953999996</v>
      </c>
      <c r="I682" s="11"/>
      <c r="J682" s="12"/>
    </row>
    <row r="683" spans="1:10" ht="18">
      <c r="A683" s="7">
        <v>678</v>
      </c>
      <c r="B683" s="8" t="s">
        <v>119</v>
      </c>
      <c r="C683" s="8" t="s">
        <v>730</v>
      </c>
      <c r="D683" s="9">
        <v>3698284.2821999998</v>
      </c>
      <c r="E683" s="9">
        <v>948478.55940000003</v>
      </c>
      <c r="F683" s="9">
        <v>4334.2048000000004</v>
      </c>
      <c r="G683" s="10">
        <f t="shared" si="10"/>
        <v>4651097.0464000003</v>
      </c>
      <c r="I683" s="11"/>
      <c r="J683" s="12"/>
    </row>
    <row r="684" spans="1:10" ht="18">
      <c r="A684" s="7">
        <v>679</v>
      </c>
      <c r="B684" s="8" t="s">
        <v>119</v>
      </c>
      <c r="C684" s="8" t="s">
        <v>732</v>
      </c>
      <c r="D684" s="9">
        <v>3947844.3719000001</v>
      </c>
      <c r="E684" s="9">
        <v>1012481.8583</v>
      </c>
      <c r="F684" s="9">
        <v>4626.6768000000002</v>
      </c>
      <c r="G684" s="10">
        <f t="shared" si="10"/>
        <v>4964952.9069999997</v>
      </c>
      <c r="I684" s="11"/>
      <c r="J684" s="12"/>
    </row>
    <row r="685" spans="1:10" ht="18">
      <c r="A685" s="7">
        <v>680</v>
      </c>
      <c r="B685" s="8" t="s">
        <v>119</v>
      </c>
      <c r="C685" s="8" t="s">
        <v>734</v>
      </c>
      <c r="D685" s="9">
        <v>3664587.2555</v>
      </c>
      <c r="E685" s="9">
        <v>939836.46889999998</v>
      </c>
      <c r="F685" s="9">
        <v>4294.7134999999998</v>
      </c>
      <c r="G685" s="10">
        <f t="shared" si="10"/>
        <v>4608718.4378999993</v>
      </c>
      <c r="I685" s="11"/>
      <c r="J685" s="12"/>
    </row>
    <row r="686" spans="1:10" ht="18">
      <c r="A686" s="7">
        <v>681</v>
      </c>
      <c r="B686" s="8" t="s">
        <v>119</v>
      </c>
      <c r="C686" s="8" t="s">
        <v>736</v>
      </c>
      <c r="D686" s="9">
        <v>3663974.9090999998</v>
      </c>
      <c r="E686" s="9">
        <v>939679.42379999999</v>
      </c>
      <c r="F686" s="9">
        <v>4293.9958999999999</v>
      </c>
      <c r="G686" s="10">
        <f t="shared" si="10"/>
        <v>4607948.3288000003</v>
      </c>
      <c r="I686" s="11"/>
      <c r="J686" s="12"/>
    </row>
    <row r="687" spans="1:10" ht="18">
      <c r="A687" s="7">
        <v>682</v>
      </c>
      <c r="B687" s="8" t="s">
        <v>119</v>
      </c>
      <c r="C687" s="8" t="s">
        <v>738</v>
      </c>
      <c r="D687" s="9">
        <v>3970910.4076</v>
      </c>
      <c r="E687" s="9">
        <v>1018397.4772</v>
      </c>
      <c r="F687" s="9">
        <v>4653.7089999999998</v>
      </c>
      <c r="G687" s="10">
        <f t="shared" si="10"/>
        <v>4993961.5937999999</v>
      </c>
      <c r="I687" s="11"/>
      <c r="J687" s="12"/>
    </row>
    <row r="688" spans="1:10" ht="18">
      <c r="A688" s="7">
        <v>683</v>
      </c>
      <c r="B688" s="8" t="s">
        <v>119</v>
      </c>
      <c r="C688" s="8" t="s">
        <v>740</v>
      </c>
      <c r="D688" s="9">
        <v>3847061.0422</v>
      </c>
      <c r="E688" s="9">
        <v>986634.51399999997</v>
      </c>
      <c r="F688" s="9">
        <v>4508.5636999999997</v>
      </c>
      <c r="G688" s="10">
        <f t="shared" si="10"/>
        <v>4838204.1198999994</v>
      </c>
      <c r="I688" s="11"/>
      <c r="J688" s="12"/>
    </row>
    <row r="689" spans="1:10" ht="18">
      <c r="A689" s="7">
        <v>684</v>
      </c>
      <c r="B689" s="8" t="s">
        <v>119</v>
      </c>
      <c r="C689" s="8" t="s">
        <v>742</v>
      </c>
      <c r="D689" s="9">
        <v>3669429.6168999998</v>
      </c>
      <c r="E689" s="9">
        <v>941078.36270000006</v>
      </c>
      <c r="F689" s="9">
        <v>4300.3886000000002</v>
      </c>
      <c r="G689" s="10">
        <f t="shared" si="10"/>
        <v>4614808.3682000004</v>
      </c>
      <c r="I689" s="11"/>
      <c r="J689" s="12"/>
    </row>
    <row r="690" spans="1:10" ht="18">
      <c r="A690" s="7">
        <v>685</v>
      </c>
      <c r="B690" s="8" t="s">
        <v>119</v>
      </c>
      <c r="C690" s="8" t="s">
        <v>744</v>
      </c>
      <c r="D690" s="9">
        <v>4302996.8091000002</v>
      </c>
      <c r="E690" s="9">
        <v>1103565.8437999999</v>
      </c>
      <c r="F690" s="9">
        <v>5042.8977000000004</v>
      </c>
      <c r="G690" s="10">
        <f t="shared" si="10"/>
        <v>5411605.5505999997</v>
      </c>
      <c r="I690" s="11"/>
      <c r="J690" s="12"/>
    </row>
    <row r="691" spans="1:10" ht="18">
      <c r="A691" s="7">
        <v>686</v>
      </c>
      <c r="B691" s="8" t="s">
        <v>119</v>
      </c>
      <c r="C691" s="8" t="s">
        <v>746</v>
      </c>
      <c r="D691" s="9">
        <v>3832250.2116</v>
      </c>
      <c r="E691" s="9">
        <v>982836.06200000003</v>
      </c>
      <c r="F691" s="9">
        <v>4491.2061999999996</v>
      </c>
      <c r="G691" s="10">
        <f t="shared" si="10"/>
        <v>4819577.4797999999</v>
      </c>
      <c r="I691" s="11"/>
      <c r="J691" s="12"/>
    </row>
    <row r="692" spans="1:10" ht="18">
      <c r="A692" s="7">
        <v>687</v>
      </c>
      <c r="B692" s="8" t="s">
        <v>119</v>
      </c>
      <c r="C692" s="8" t="s">
        <v>748</v>
      </c>
      <c r="D692" s="9">
        <v>3667792.2006999999</v>
      </c>
      <c r="E692" s="9">
        <v>940658.42359999998</v>
      </c>
      <c r="F692" s="9">
        <v>4298.4696000000004</v>
      </c>
      <c r="G692" s="10">
        <f t="shared" si="10"/>
        <v>4612749.0939000007</v>
      </c>
      <c r="I692" s="11"/>
      <c r="J692" s="12"/>
    </row>
    <row r="693" spans="1:10" ht="18">
      <c r="A693" s="7">
        <v>688</v>
      </c>
      <c r="B693" s="8" t="s">
        <v>119</v>
      </c>
      <c r="C693" s="8" t="s">
        <v>750</v>
      </c>
      <c r="D693" s="9">
        <v>4354306.8552000001</v>
      </c>
      <c r="E693" s="9">
        <v>1116725.0482000001</v>
      </c>
      <c r="F693" s="9">
        <v>5103.0304999999998</v>
      </c>
      <c r="G693" s="10">
        <f t="shared" si="10"/>
        <v>5476134.9339000005</v>
      </c>
      <c r="I693" s="11"/>
      <c r="J693" s="12"/>
    </row>
    <row r="694" spans="1:10" ht="18">
      <c r="A694" s="7">
        <v>689</v>
      </c>
      <c r="B694" s="8" t="s">
        <v>119</v>
      </c>
      <c r="C694" s="8" t="s">
        <v>752</v>
      </c>
      <c r="D694" s="9">
        <v>5332321.0028999997</v>
      </c>
      <c r="E694" s="9">
        <v>1367550.9391000001</v>
      </c>
      <c r="F694" s="9">
        <v>6249.2142999999996</v>
      </c>
      <c r="G694" s="10">
        <f t="shared" si="10"/>
        <v>6706121.1562999999</v>
      </c>
      <c r="I694" s="11"/>
      <c r="J694" s="12"/>
    </row>
    <row r="695" spans="1:10" ht="18">
      <c r="A695" s="7">
        <v>690</v>
      </c>
      <c r="B695" s="8" t="s">
        <v>119</v>
      </c>
      <c r="C695" s="8" t="s">
        <v>754</v>
      </c>
      <c r="D695" s="9">
        <v>4305013.5506999996</v>
      </c>
      <c r="E695" s="9">
        <v>1104083.0663999999</v>
      </c>
      <c r="F695" s="9">
        <v>5045.2611999999999</v>
      </c>
      <c r="G695" s="10">
        <f t="shared" si="10"/>
        <v>5414141.8782999991</v>
      </c>
      <c r="I695" s="11"/>
      <c r="J695" s="12"/>
    </row>
    <row r="696" spans="1:10" ht="36">
      <c r="A696" s="7">
        <v>691</v>
      </c>
      <c r="B696" s="8" t="s">
        <v>119</v>
      </c>
      <c r="C696" s="8" t="s">
        <v>756</v>
      </c>
      <c r="D696" s="9">
        <v>4344136.1383999996</v>
      </c>
      <c r="E696" s="9">
        <v>1114116.6206</v>
      </c>
      <c r="F696" s="9">
        <v>5091.1109999999999</v>
      </c>
      <c r="G696" s="10">
        <f t="shared" si="10"/>
        <v>5463343.8699999992</v>
      </c>
      <c r="I696" s="11"/>
      <c r="J696" s="12"/>
    </row>
    <row r="697" spans="1:10" ht="18">
      <c r="A697" s="7">
        <v>692</v>
      </c>
      <c r="B697" s="8" t="s">
        <v>119</v>
      </c>
      <c r="C697" s="8" t="s">
        <v>758</v>
      </c>
      <c r="D697" s="9">
        <v>2984615.5698000002</v>
      </c>
      <c r="E697" s="9">
        <v>765447.88340000005</v>
      </c>
      <c r="F697" s="9">
        <v>3497.8206</v>
      </c>
      <c r="G697" s="10">
        <f t="shared" si="10"/>
        <v>3753561.2738000005</v>
      </c>
      <c r="I697" s="11"/>
      <c r="J697" s="12"/>
    </row>
    <row r="698" spans="1:10" ht="18">
      <c r="A698" s="7">
        <v>693</v>
      </c>
      <c r="B698" s="8" t="s">
        <v>119</v>
      </c>
      <c r="C698" s="8" t="s">
        <v>760</v>
      </c>
      <c r="D698" s="9">
        <v>3672582.2072000001</v>
      </c>
      <c r="E698" s="9">
        <v>941886.89009999996</v>
      </c>
      <c r="F698" s="9">
        <v>4304.0832</v>
      </c>
      <c r="G698" s="10">
        <f t="shared" si="10"/>
        <v>4618773.1805000007</v>
      </c>
      <c r="I698" s="11"/>
      <c r="J698" s="12"/>
    </row>
    <row r="699" spans="1:10" ht="18">
      <c r="A699" s="7">
        <v>694</v>
      </c>
      <c r="B699" s="8" t="s">
        <v>119</v>
      </c>
      <c r="C699" s="8" t="s">
        <v>762</v>
      </c>
      <c r="D699" s="9">
        <v>2910883.5074</v>
      </c>
      <c r="E699" s="9">
        <v>746538.22829999996</v>
      </c>
      <c r="F699" s="9">
        <v>3411.4103</v>
      </c>
      <c r="G699" s="10">
        <f t="shared" si="10"/>
        <v>3660833.1460000002</v>
      </c>
      <c r="I699" s="11"/>
      <c r="J699" s="12"/>
    </row>
    <row r="700" spans="1:10" ht="18">
      <c r="A700" s="7">
        <v>695</v>
      </c>
      <c r="B700" s="8" t="s">
        <v>119</v>
      </c>
      <c r="C700" s="8" t="s">
        <v>764</v>
      </c>
      <c r="D700" s="9">
        <v>3148613.6135</v>
      </c>
      <c r="E700" s="9">
        <v>807507.55660000001</v>
      </c>
      <c r="F700" s="9">
        <v>3690.0182</v>
      </c>
      <c r="G700" s="10">
        <f t="shared" si="10"/>
        <v>3959811.1882999996</v>
      </c>
      <c r="I700" s="11"/>
      <c r="J700" s="12"/>
    </row>
    <row r="701" spans="1:10" ht="18">
      <c r="A701" s="7">
        <v>696</v>
      </c>
      <c r="B701" s="8" t="s">
        <v>119</v>
      </c>
      <c r="C701" s="8" t="s">
        <v>766</v>
      </c>
      <c r="D701" s="9">
        <v>3251944.7776000001</v>
      </c>
      <c r="E701" s="9">
        <v>834008.33</v>
      </c>
      <c r="F701" s="9">
        <v>3811.1170999999999</v>
      </c>
      <c r="G701" s="10">
        <f t="shared" si="10"/>
        <v>4089764.2247000001</v>
      </c>
      <c r="I701" s="11"/>
      <c r="J701" s="12"/>
    </row>
    <row r="702" spans="1:10" ht="18">
      <c r="A702" s="7">
        <v>697</v>
      </c>
      <c r="B702" s="8" t="s">
        <v>119</v>
      </c>
      <c r="C702" s="8" t="s">
        <v>768</v>
      </c>
      <c r="D702" s="9">
        <v>6039283.6880000001</v>
      </c>
      <c r="E702" s="9">
        <v>1548861.7572999999</v>
      </c>
      <c r="F702" s="9">
        <v>7077.7394000000004</v>
      </c>
      <c r="G702" s="10">
        <f t="shared" si="10"/>
        <v>7595223.1847000001</v>
      </c>
      <c r="I702" s="11"/>
      <c r="J702" s="12"/>
    </row>
    <row r="703" spans="1:10" ht="18">
      <c r="A703" s="7">
        <v>698</v>
      </c>
      <c r="B703" s="8" t="s">
        <v>119</v>
      </c>
      <c r="C703" s="8" t="s">
        <v>770</v>
      </c>
      <c r="D703" s="9">
        <v>3574568.5477</v>
      </c>
      <c r="E703" s="9">
        <v>916749.86780000001</v>
      </c>
      <c r="F703" s="9">
        <v>4189.2160999999996</v>
      </c>
      <c r="G703" s="10">
        <f t="shared" si="10"/>
        <v>4495507.6316</v>
      </c>
      <c r="I703" s="11"/>
      <c r="J703" s="12"/>
    </row>
    <row r="704" spans="1:10" ht="18">
      <c r="A704" s="7">
        <v>699</v>
      </c>
      <c r="B704" s="8" t="s">
        <v>120</v>
      </c>
      <c r="C704" s="8" t="s">
        <v>773</v>
      </c>
      <c r="D704" s="9">
        <v>3349059.8687999998</v>
      </c>
      <c r="E704" s="9">
        <v>858914.90139999997</v>
      </c>
      <c r="F704" s="9">
        <v>3924.9312</v>
      </c>
      <c r="G704" s="10">
        <f t="shared" si="10"/>
        <v>4211899.7014000006</v>
      </c>
      <c r="I704" s="11"/>
      <c r="J704" s="12"/>
    </row>
    <row r="705" spans="1:10" ht="18">
      <c r="A705" s="7">
        <v>700</v>
      </c>
      <c r="B705" s="8" t="s">
        <v>120</v>
      </c>
      <c r="C705" s="8" t="s">
        <v>775</v>
      </c>
      <c r="D705" s="9">
        <v>3812352.3232</v>
      </c>
      <c r="E705" s="9">
        <v>977732.96039999998</v>
      </c>
      <c r="F705" s="9">
        <v>4467.8868000000002</v>
      </c>
      <c r="G705" s="10">
        <f t="shared" si="10"/>
        <v>4794553.1704000002</v>
      </c>
      <c r="I705" s="11"/>
      <c r="J705" s="12"/>
    </row>
    <row r="706" spans="1:10" ht="18">
      <c r="A706" s="7">
        <v>701</v>
      </c>
      <c r="B706" s="8" t="s">
        <v>120</v>
      </c>
      <c r="C706" s="8" t="s">
        <v>777</v>
      </c>
      <c r="D706" s="9">
        <v>4108443.3538000002</v>
      </c>
      <c r="E706" s="9">
        <v>1053669.7929</v>
      </c>
      <c r="F706" s="9">
        <v>4814.8908000000001</v>
      </c>
      <c r="G706" s="10">
        <f t="shared" si="10"/>
        <v>5166928.0375000006</v>
      </c>
      <c r="I706" s="11"/>
      <c r="J706" s="12"/>
    </row>
    <row r="707" spans="1:10" ht="18">
      <c r="A707" s="7">
        <v>702</v>
      </c>
      <c r="B707" s="8" t="s">
        <v>120</v>
      </c>
      <c r="C707" s="8" t="s">
        <v>779</v>
      </c>
      <c r="D707" s="9">
        <v>4460792.9654999999</v>
      </c>
      <c r="E707" s="9">
        <v>1144034.9532000001</v>
      </c>
      <c r="F707" s="9">
        <v>5227.8269</v>
      </c>
      <c r="G707" s="10">
        <f t="shared" si="10"/>
        <v>5610055.7456</v>
      </c>
      <c r="I707" s="11"/>
      <c r="J707" s="12"/>
    </row>
    <row r="708" spans="1:10" ht="18">
      <c r="A708" s="7">
        <v>703</v>
      </c>
      <c r="B708" s="8" t="s">
        <v>120</v>
      </c>
      <c r="C708" s="8" t="s">
        <v>781</v>
      </c>
      <c r="D708" s="9">
        <v>4196289.8687000005</v>
      </c>
      <c r="E708" s="9">
        <v>1076199.3037</v>
      </c>
      <c r="F708" s="9">
        <v>4917.8424999999997</v>
      </c>
      <c r="G708" s="10">
        <f t="shared" si="10"/>
        <v>5277407.0149000008</v>
      </c>
      <c r="I708" s="11"/>
      <c r="J708" s="12"/>
    </row>
    <row r="709" spans="1:10" ht="18">
      <c r="A709" s="7">
        <v>704</v>
      </c>
      <c r="B709" s="8" t="s">
        <v>120</v>
      </c>
      <c r="C709" s="8" t="s">
        <v>784</v>
      </c>
      <c r="D709" s="9">
        <v>3802313.6024000002</v>
      </c>
      <c r="E709" s="9">
        <v>975158.38500000001</v>
      </c>
      <c r="F709" s="9">
        <v>4456.1220000000003</v>
      </c>
      <c r="G709" s="10">
        <f t="shared" si="10"/>
        <v>4781928.1094000004</v>
      </c>
      <c r="I709" s="11"/>
      <c r="J709" s="12"/>
    </row>
    <row r="710" spans="1:10" ht="18">
      <c r="A710" s="7">
        <v>705</v>
      </c>
      <c r="B710" s="8" t="s">
        <v>120</v>
      </c>
      <c r="C710" s="8" t="s">
        <v>786</v>
      </c>
      <c r="D710" s="9">
        <v>4342784.699</v>
      </c>
      <c r="E710" s="9">
        <v>1113770.0244</v>
      </c>
      <c r="F710" s="9">
        <v>5089.5271000000002</v>
      </c>
      <c r="G710" s="10">
        <f t="shared" ref="G710:G773" si="11">SUM(D710:F710)</f>
        <v>5461644.2505000001</v>
      </c>
      <c r="I710" s="11"/>
      <c r="J710" s="12"/>
    </row>
    <row r="711" spans="1:10" ht="18">
      <c r="A711" s="7">
        <v>706</v>
      </c>
      <c r="B711" s="8" t="s">
        <v>120</v>
      </c>
      <c r="C711" s="8" t="s">
        <v>788</v>
      </c>
      <c r="D711" s="9">
        <v>3705744.7437999998</v>
      </c>
      <c r="E711" s="9">
        <v>950391.90280000004</v>
      </c>
      <c r="F711" s="9">
        <v>4342.9480999999996</v>
      </c>
      <c r="G711" s="10">
        <f t="shared" si="11"/>
        <v>4660479.5946999993</v>
      </c>
      <c r="I711" s="11"/>
      <c r="J711" s="12"/>
    </row>
    <row r="712" spans="1:10" ht="18">
      <c r="A712" s="7">
        <v>707</v>
      </c>
      <c r="B712" s="8" t="s">
        <v>120</v>
      </c>
      <c r="C712" s="8" t="s">
        <v>790</v>
      </c>
      <c r="D712" s="9">
        <v>4194627.0269999998</v>
      </c>
      <c r="E712" s="9">
        <v>1075772.8439</v>
      </c>
      <c r="F712" s="9">
        <v>4915.8936999999996</v>
      </c>
      <c r="G712" s="10">
        <f t="shared" si="11"/>
        <v>5275315.7645999994</v>
      </c>
      <c r="I712" s="11"/>
      <c r="J712" s="12"/>
    </row>
    <row r="713" spans="1:10" ht="18">
      <c r="A713" s="7">
        <v>708</v>
      </c>
      <c r="B713" s="8" t="s">
        <v>120</v>
      </c>
      <c r="C713" s="8" t="s">
        <v>792</v>
      </c>
      <c r="D713" s="9">
        <v>3787164.2241000002</v>
      </c>
      <c r="E713" s="9">
        <v>971273.10759999999</v>
      </c>
      <c r="F713" s="9">
        <v>4438.3675999999996</v>
      </c>
      <c r="G713" s="10">
        <f t="shared" si="11"/>
        <v>4762875.6993000004</v>
      </c>
      <c r="I713" s="11"/>
      <c r="J713" s="12"/>
    </row>
    <row r="714" spans="1:10" ht="18">
      <c r="A714" s="7">
        <v>709</v>
      </c>
      <c r="B714" s="8" t="s">
        <v>120</v>
      </c>
      <c r="C714" s="8" t="s">
        <v>794</v>
      </c>
      <c r="D714" s="9">
        <v>3511864.3418000001</v>
      </c>
      <c r="E714" s="9">
        <v>900668.46609999996</v>
      </c>
      <c r="F714" s="9">
        <v>4115.7299000000003</v>
      </c>
      <c r="G714" s="10">
        <f t="shared" si="11"/>
        <v>4416648.5378</v>
      </c>
      <c r="I714" s="11"/>
      <c r="J714" s="12"/>
    </row>
    <row r="715" spans="1:10" ht="18">
      <c r="A715" s="7">
        <v>710</v>
      </c>
      <c r="B715" s="8" t="s">
        <v>120</v>
      </c>
      <c r="C715" s="8" t="s">
        <v>796</v>
      </c>
      <c r="D715" s="9">
        <v>4181301.7848</v>
      </c>
      <c r="E715" s="9">
        <v>1072355.3925999999</v>
      </c>
      <c r="F715" s="9">
        <v>4900.2772000000004</v>
      </c>
      <c r="G715" s="10">
        <f t="shared" si="11"/>
        <v>5258557.4546000008</v>
      </c>
      <c r="I715" s="11"/>
      <c r="J715" s="12"/>
    </row>
    <row r="716" spans="1:10" ht="18">
      <c r="A716" s="7">
        <v>711</v>
      </c>
      <c r="B716" s="8" t="s">
        <v>120</v>
      </c>
      <c r="C716" s="8" t="s">
        <v>798</v>
      </c>
      <c r="D716" s="9">
        <v>4387029.3318999996</v>
      </c>
      <c r="E716" s="9">
        <v>1125117.2012</v>
      </c>
      <c r="F716" s="9">
        <v>5141.3796000000002</v>
      </c>
      <c r="G716" s="10">
        <f t="shared" si="11"/>
        <v>5517287.9126999993</v>
      </c>
      <c r="I716" s="11"/>
      <c r="J716" s="12"/>
    </row>
    <row r="717" spans="1:10" ht="18">
      <c r="A717" s="7">
        <v>712</v>
      </c>
      <c r="B717" s="8" t="s">
        <v>120</v>
      </c>
      <c r="C717" s="8" t="s">
        <v>800</v>
      </c>
      <c r="D717" s="9">
        <v>3952945.8382000001</v>
      </c>
      <c r="E717" s="9">
        <v>1013790.2032</v>
      </c>
      <c r="F717" s="9">
        <v>4632.6553999999996</v>
      </c>
      <c r="G717" s="10">
        <f t="shared" si="11"/>
        <v>4971368.6968</v>
      </c>
      <c r="I717" s="11"/>
      <c r="J717" s="12"/>
    </row>
    <row r="718" spans="1:10" ht="18">
      <c r="A718" s="7">
        <v>713</v>
      </c>
      <c r="B718" s="8" t="s">
        <v>120</v>
      </c>
      <c r="C718" s="8" t="s">
        <v>802</v>
      </c>
      <c r="D718" s="9">
        <v>3539620.8429999999</v>
      </c>
      <c r="E718" s="9">
        <v>907787.02280000004</v>
      </c>
      <c r="F718" s="9">
        <v>4148.2591000000002</v>
      </c>
      <c r="G718" s="10">
        <f t="shared" si="11"/>
        <v>4451556.1249000002</v>
      </c>
      <c r="I718" s="11"/>
      <c r="J718" s="12"/>
    </row>
    <row r="719" spans="1:10" ht="18">
      <c r="A719" s="7">
        <v>714</v>
      </c>
      <c r="B719" s="8" t="s">
        <v>120</v>
      </c>
      <c r="C719" s="8" t="s">
        <v>804</v>
      </c>
      <c r="D719" s="9">
        <v>3933360.8080000002</v>
      </c>
      <c r="E719" s="9">
        <v>1008767.3386</v>
      </c>
      <c r="F719" s="9">
        <v>4609.7026999999998</v>
      </c>
      <c r="G719" s="10">
        <f t="shared" si="11"/>
        <v>4946737.8493000008</v>
      </c>
      <c r="I719" s="11"/>
      <c r="J719" s="12"/>
    </row>
    <row r="720" spans="1:10" ht="18">
      <c r="A720" s="7">
        <v>715</v>
      </c>
      <c r="B720" s="8" t="s">
        <v>120</v>
      </c>
      <c r="C720" s="8" t="s">
        <v>806</v>
      </c>
      <c r="D720" s="9">
        <v>3901585.1587999999</v>
      </c>
      <c r="E720" s="9">
        <v>1000618.0132</v>
      </c>
      <c r="F720" s="9">
        <v>4572.4633000000003</v>
      </c>
      <c r="G720" s="10">
        <f t="shared" si="11"/>
        <v>4906775.6353000002</v>
      </c>
      <c r="I720" s="11"/>
      <c r="J720" s="12"/>
    </row>
    <row r="721" spans="1:10" ht="18">
      <c r="A721" s="7">
        <v>716</v>
      </c>
      <c r="B721" s="8" t="s">
        <v>120</v>
      </c>
      <c r="C721" s="8" t="s">
        <v>808</v>
      </c>
      <c r="D721" s="9">
        <v>4368669.3240999999</v>
      </c>
      <c r="E721" s="9">
        <v>1120408.5112999999</v>
      </c>
      <c r="F721" s="9">
        <v>5119.8626000000004</v>
      </c>
      <c r="G721" s="10">
        <f t="shared" si="11"/>
        <v>5494197.6979999999</v>
      </c>
      <c r="I721" s="11"/>
      <c r="J721" s="12"/>
    </row>
    <row r="722" spans="1:10" ht="18">
      <c r="A722" s="7">
        <v>717</v>
      </c>
      <c r="B722" s="8" t="s">
        <v>120</v>
      </c>
      <c r="C722" s="8" t="s">
        <v>810</v>
      </c>
      <c r="D722" s="9">
        <v>4027737.0589999999</v>
      </c>
      <c r="E722" s="9">
        <v>1032971.4949</v>
      </c>
      <c r="F722" s="9">
        <v>4720.3069999999998</v>
      </c>
      <c r="G722" s="10">
        <f t="shared" si="11"/>
        <v>5065428.8608999997</v>
      </c>
      <c r="I722" s="11"/>
      <c r="J722" s="12"/>
    </row>
    <row r="723" spans="1:10" ht="18">
      <c r="A723" s="7">
        <v>718</v>
      </c>
      <c r="B723" s="8" t="s">
        <v>120</v>
      </c>
      <c r="C723" s="8" t="s">
        <v>812</v>
      </c>
      <c r="D723" s="9">
        <v>3665299.4918999998</v>
      </c>
      <c r="E723" s="9">
        <v>940019.13230000006</v>
      </c>
      <c r="F723" s="9">
        <v>4295.5483000000004</v>
      </c>
      <c r="G723" s="10">
        <f t="shared" si="11"/>
        <v>4609614.1724999994</v>
      </c>
      <c r="I723" s="11"/>
      <c r="J723" s="12"/>
    </row>
    <row r="724" spans="1:10" ht="18">
      <c r="A724" s="7">
        <v>719</v>
      </c>
      <c r="B724" s="8" t="s">
        <v>120</v>
      </c>
      <c r="C724" s="8" t="s">
        <v>814</v>
      </c>
      <c r="D724" s="9">
        <v>3778359.8355999999</v>
      </c>
      <c r="E724" s="9">
        <v>969015.09470000002</v>
      </c>
      <c r="F724" s="9">
        <v>4428.0492999999997</v>
      </c>
      <c r="G724" s="10">
        <f t="shared" si="11"/>
        <v>4751802.9796000002</v>
      </c>
      <c r="I724" s="11"/>
      <c r="J724" s="12"/>
    </row>
    <row r="725" spans="1:10" ht="18">
      <c r="A725" s="7">
        <v>720</v>
      </c>
      <c r="B725" s="8" t="s">
        <v>120</v>
      </c>
      <c r="C725" s="8" t="s">
        <v>816</v>
      </c>
      <c r="D725" s="9">
        <v>3635369.2620999999</v>
      </c>
      <c r="E725" s="9">
        <v>932343.09140000003</v>
      </c>
      <c r="F725" s="9">
        <v>4260.4714999999997</v>
      </c>
      <c r="G725" s="10">
        <f t="shared" si="11"/>
        <v>4571972.8250000002</v>
      </c>
      <c r="I725" s="11"/>
      <c r="J725" s="12"/>
    </row>
    <row r="726" spans="1:10" ht="18">
      <c r="A726" s="7">
        <v>721</v>
      </c>
      <c r="B726" s="8" t="s">
        <v>120</v>
      </c>
      <c r="C726" s="8" t="s">
        <v>818</v>
      </c>
      <c r="D726" s="9">
        <v>3408157.8831000002</v>
      </c>
      <c r="E726" s="9">
        <v>874071.44299999997</v>
      </c>
      <c r="F726" s="9">
        <v>3994.1911</v>
      </c>
      <c r="G726" s="10">
        <f t="shared" si="11"/>
        <v>4286223.5172000006</v>
      </c>
      <c r="I726" s="11"/>
      <c r="J726" s="12"/>
    </row>
    <row r="727" spans="1:10" ht="18">
      <c r="A727" s="7">
        <v>722</v>
      </c>
      <c r="B727" s="8" t="s">
        <v>121</v>
      </c>
      <c r="C727" s="8" t="s">
        <v>821</v>
      </c>
      <c r="D727" s="9">
        <v>3382843.7329000002</v>
      </c>
      <c r="E727" s="9">
        <v>867579.26260000002</v>
      </c>
      <c r="F727" s="9">
        <v>3964.5241999999998</v>
      </c>
      <c r="G727" s="10">
        <f t="shared" si="11"/>
        <v>4254387.5197000001</v>
      </c>
      <c r="I727" s="11"/>
      <c r="J727" s="12"/>
    </row>
    <row r="728" spans="1:10" ht="18">
      <c r="A728" s="7">
        <v>723</v>
      </c>
      <c r="B728" s="8" t="s">
        <v>121</v>
      </c>
      <c r="C728" s="8" t="s">
        <v>823</v>
      </c>
      <c r="D728" s="9">
        <v>5788824.6572000002</v>
      </c>
      <c r="E728" s="9">
        <v>1484627.9118999999</v>
      </c>
      <c r="F728" s="9">
        <v>6784.2138999999997</v>
      </c>
      <c r="G728" s="10">
        <f t="shared" si="11"/>
        <v>7280236.7829999998</v>
      </c>
      <c r="I728" s="11"/>
      <c r="J728" s="12"/>
    </row>
    <row r="729" spans="1:10" ht="18">
      <c r="A729" s="7">
        <v>724</v>
      </c>
      <c r="B729" s="8" t="s">
        <v>121</v>
      </c>
      <c r="C729" s="8" t="s">
        <v>825</v>
      </c>
      <c r="D729" s="9">
        <v>3975857.7061999999</v>
      </c>
      <c r="E729" s="9">
        <v>1019666.2836</v>
      </c>
      <c r="F729" s="9">
        <v>4659.5069999999996</v>
      </c>
      <c r="G729" s="10">
        <f t="shared" si="11"/>
        <v>5000183.4967999998</v>
      </c>
      <c r="I729" s="11"/>
      <c r="J729" s="12"/>
    </row>
    <row r="730" spans="1:10" ht="18">
      <c r="A730" s="7">
        <v>725</v>
      </c>
      <c r="B730" s="8" t="s">
        <v>121</v>
      </c>
      <c r="C730" s="8" t="s">
        <v>827</v>
      </c>
      <c r="D730" s="9">
        <v>4747197.8781000003</v>
      </c>
      <c r="E730" s="9">
        <v>1217487.6405</v>
      </c>
      <c r="F730" s="9">
        <v>5563.4791999999998</v>
      </c>
      <c r="G730" s="10">
        <f t="shared" si="11"/>
        <v>5970248.9978</v>
      </c>
      <c r="I730" s="11"/>
      <c r="J730" s="12"/>
    </row>
    <row r="731" spans="1:10" ht="18">
      <c r="A731" s="7">
        <v>726</v>
      </c>
      <c r="B731" s="8" t="s">
        <v>121</v>
      </c>
      <c r="C731" s="8" t="s">
        <v>829</v>
      </c>
      <c r="D731" s="9">
        <v>5128613.7079999996</v>
      </c>
      <c r="E731" s="9">
        <v>1315307.2534</v>
      </c>
      <c r="F731" s="9">
        <v>6010.4795999999997</v>
      </c>
      <c r="G731" s="10">
        <f t="shared" si="11"/>
        <v>6449931.4409999996</v>
      </c>
      <c r="I731" s="11"/>
      <c r="J731" s="12"/>
    </row>
    <row r="732" spans="1:10" ht="18">
      <c r="A732" s="7">
        <v>727</v>
      </c>
      <c r="B732" s="8" t="s">
        <v>121</v>
      </c>
      <c r="C732" s="8" t="s">
        <v>831</v>
      </c>
      <c r="D732" s="9">
        <v>3552849.5624000002</v>
      </c>
      <c r="E732" s="9">
        <v>911179.71950000001</v>
      </c>
      <c r="F732" s="9">
        <v>4163.7624999999998</v>
      </c>
      <c r="G732" s="10">
        <f t="shared" si="11"/>
        <v>4468193.0444</v>
      </c>
      <c r="I732" s="11"/>
      <c r="J732" s="12"/>
    </row>
    <row r="733" spans="1:10" ht="18">
      <c r="A733" s="7">
        <v>728</v>
      </c>
      <c r="B733" s="8" t="s">
        <v>121</v>
      </c>
      <c r="C733" s="8" t="s">
        <v>833</v>
      </c>
      <c r="D733" s="9">
        <v>3417230.5619000001</v>
      </c>
      <c r="E733" s="9">
        <v>876398.26289999997</v>
      </c>
      <c r="F733" s="9">
        <v>4004.8238000000001</v>
      </c>
      <c r="G733" s="10">
        <f t="shared" si="11"/>
        <v>4297633.6486</v>
      </c>
      <c r="I733" s="11"/>
      <c r="J733" s="12"/>
    </row>
    <row r="734" spans="1:10" ht="18">
      <c r="A734" s="7">
        <v>729</v>
      </c>
      <c r="B734" s="8" t="s">
        <v>121</v>
      </c>
      <c r="C734" s="8" t="s">
        <v>835</v>
      </c>
      <c r="D734" s="9">
        <v>5304009.1688000001</v>
      </c>
      <c r="E734" s="9">
        <v>1360289.9591999999</v>
      </c>
      <c r="F734" s="9">
        <v>6216.0343000000003</v>
      </c>
      <c r="G734" s="10">
        <f t="shared" si="11"/>
        <v>6670515.1623000009</v>
      </c>
      <c r="I734" s="11"/>
      <c r="J734" s="12"/>
    </row>
    <row r="735" spans="1:10" ht="18">
      <c r="A735" s="7">
        <v>730</v>
      </c>
      <c r="B735" s="8" t="s">
        <v>121</v>
      </c>
      <c r="C735" s="8" t="s">
        <v>837</v>
      </c>
      <c r="D735" s="9">
        <v>3775602.0425</v>
      </c>
      <c r="E735" s="9">
        <v>968307.81869999995</v>
      </c>
      <c r="F735" s="9">
        <v>4424.8172999999997</v>
      </c>
      <c r="G735" s="10">
        <f t="shared" si="11"/>
        <v>4748334.6785000004</v>
      </c>
      <c r="I735" s="11"/>
      <c r="J735" s="12"/>
    </row>
    <row r="736" spans="1:10" ht="18">
      <c r="A736" s="7">
        <v>731</v>
      </c>
      <c r="B736" s="8" t="s">
        <v>121</v>
      </c>
      <c r="C736" s="8" t="s">
        <v>840</v>
      </c>
      <c r="D736" s="9">
        <v>3486004.7396</v>
      </c>
      <c r="E736" s="9">
        <v>894036.39670000004</v>
      </c>
      <c r="F736" s="9">
        <v>4085.4236999999998</v>
      </c>
      <c r="G736" s="10">
        <f t="shared" si="11"/>
        <v>4384126.5600000005</v>
      </c>
      <c r="I736" s="11"/>
      <c r="J736" s="12"/>
    </row>
    <row r="737" spans="1:10" ht="18">
      <c r="A737" s="7">
        <v>732</v>
      </c>
      <c r="B737" s="8" t="s">
        <v>121</v>
      </c>
      <c r="C737" s="8" t="s">
        <v>842</v>
      </c>
      <c r="D737" s="9">
        <v>5202227.7045999998</v>
      </c>
      <c r="E737" s="9">
        <v>1334186.6288000001</v>
      </c>
      <c r="F737" s="9">
        <v>6096.7515000000003</v>
      </c>
      <c r="G737" s="10">
        <f t="shared" si="11"/>
        <v>6542511.0849000001</v>
      </c>
      <c r="I737" s="11"/>
      <c r="J737" s="12"/>
    </row>
    <row r="738" spans="1:10" ht="18">
      <c r="A738" s="7">
        <v>733</v>
      </c>
      <c r="B738" s="8" t="s">
        <v>121</v>
      </c>
      <c r="C738" s="8" t="s">
        <v>844</v>
      </c>
      <c r="D738" s="9">
        <v>4117731.4147999999</v>
      </c>
      <c r="E738" s="9">
        <v>1056051.8506</v>
      </c>
      <c r="F738" s="9">
        <v>4825.7758999999996</v>
      </c>
      <c r="G738" s="10">
        <f t="shared" si="11"/>
        <v>5178609.0412999997</v>
      </c>
      <c r="I738" s="11"/>
      <c r="J738" s="12"/>
    </row>
    <row r="739" spans="1:10" ht="18">
      <c r="A739" s="7">
        <v>734</v>
      </c>
      <c r="B739" s="8" t="s">
        <v>121</v>
      </c>
      <c r="C739" s="8" t="s">
        <v>846</v>
      </c>
      <c r="D739" s="9">
        <v>3539135.2141</v>
      </c>
      <c r="E739" s="9">
        <v>907662.47620000003</v>
      </c>
      <c r="F739" s="9">
        <v>4147.6899999999996</v>
      </c>
      <c r="G739" s="10">
        <f t="shared" si="11"/>
        <v>4450945.3803000003</v>
      </c>
      <c r="I739" s="11"/>
      <c r="J739" s="12"/>
    </row>
    <row r="740" spans="1:10" ht="18">
      <c r="A740" s="7">
        <v>735</v>
      </c>
      <c r="B740" s="8" t="s">
        <v>121</v>
      </c>
      <c r="C740" s="8" t="s">
        <v>848</v>
      </c>
      <c r="D740" s="9">
        <v>5069308.5568000004</v>
      </c>
      <c r="E740" s="9">
        <v>1300097.5885999999</v>
      </c>
      <c r="F740" s="9">
        <v>5940.9768999999997</v>
      </c>
      <c r="G740" s="10">
        <f t="shared" si="11"/>
        <v>6375347.1223000009</v>
      </c>
      <c r="I740" s="11"/>
      <c r="J740" s="12"/>
    </row>
    <row r="741" spans="1:10" ht="18">
      <c r="A741" s="7">
        <v>736</v>
      </c>
      <c r="B741" s="8" t="s">
        <v>121</v>
      </c>
      <c r="C741" s="8" t="s">
        <v>850</v>
      </c>
      <c r="D741" s="9">
        <v>3360512.0378</v>
      </c>
      <c r="E741" s="9">
        <v>861851.97600000002</v>
      </c>
      <c r="F741" s="9">
        <v>3938.3526000000002</v>
      </c>
      <c r="G741" s="10">
        <f t="shared" si="11"/>
        <v>4226302.3663999997</v>
      </c>
      <c r="I741" s="11"/>
      <c r="J741" s="12"/>
    </row>
    <row r="742" spans="1:10" ht="18">
      <c r="A742" s="7">
        <v>737</v>
      </c>
      <c r="B742" s="8" t="s">
        <v>121</v>
      </c>
      <c r="C742" s="8" t="s">
        <v>852</v>
      </c>
      <c r="D742" s="9">
        <v>3645482.3769999999</v>
      </c>
      <c r="E742" s="9">
        <v>934936.74620000005</v>
      </c>
      <c r="F742" s="9">
        <v>4272.3235999999997</v>
      </c>
      <c r="G742" s="10">
        <f t="shared" si="11"/>
        <v>4584691.4468</v>
      </c>
      <c r="I742" s="11"/>
      <c r="J742" s="12"/>
    </row>
    <row r="743" spans="1:10" ht="18">
      <c r="A743" s="7">
        <v>738</v>
      </c>
      <c r="B743" s="8" t="s">
        <v>122</v>
      </c>
      <c r="C743" s="8" t="s">
        <v>855</v>
      </c>
      <c r="D743" s="9">
        <v>3767389.2544</v>
      </c>
      <c r="E743" s="9">
        <v>966201.53029999998</v>
      </c>
      <c r="F743" s="9">
        <v>4415.1923999999999</v>
      </c>
      <c r="G743" s="10">
        <f t="shared" si="11"/>
        <v>4738005.9770999998</v>
      </c>
      <c r="I743" s="11"/>
      <c r="J743" s="12"/>
    </row>
    <row r="744" spans="1:10" ht="18">
      <c r="A744" s="7">
        <v>739</v>
      </c>
      <c r="B744" s="8" t="s">
        <v>122</v>
      </c>
      <c r="C744" s="8" t="s">
        <v>857</v>
      </c>
      <c r="D744" s="9">
        <v>4168989.1941</v>
      </c>
      <c r="E744" s="9">
        <v>1069197.6503999999</v>
      </c>
      <c r="F744" s="9">
        <v>4885.8474999999999</v>
      </c>
      <c r="G744" s="10">
        <f t="shared" si="11"/>
        <v>5243072.6919999998</v>
      </c>
      <c r="I744" s="11"/>
      <c r="J744" s="12"/>
    </row>
    <row r="745" spans="1:10" ht="18">
      <c r="A745" s="7">
        <v>740</v>
      </c>
      <c r="B745" s="8" t="s">
        <v>122</v>
      </c>
      <c r="C745" s="8" t="s">
        <v>859</v>
      </c>
      <c r="D745" s="9">
        <v>3490652.5588000002</v>
      </c>
      <c r="E745" s="9">
        <v>895228.39720000001</v>
      </c>
      <c r="F745" s="9">
        <v>4090.8708000000001</v>
      </c>
      <c r="G745" s="10">
        <f t="shared" si="11"/>
        <v>4389971.8267999999</v>
      </c>
      <c r="I745" s="11"/>
      <c r="J745" s="12"/>
    </row>
    <row r="746" spans="1:10" ht="18">
      <c r="A746" s="7">
        <v>741</v>
      </c>
      <c r="B746" s="8" t="s">
        <v>122</v>
      </c>
      <c r="C746" s="8" t="s">
        <v>861</v>
      </c>
      <c r="D746" s="9">
        <v>3908258.2385</v>
      </c>
      <c r="E746" s="9">
        <v>1002329.4211</v>
      </c>
      <c r="F746" s="9">
        <v>4580.2838000000002</v>
      </c>
      <c r="G746" s="10">
        <f t="shared" si="11"/>
        <v>4915167.9434000002</v>
      </c>
      <c r="I746" s="11"/>
      <c r="J746" s="12"/>
    </row>
    <row r="747" spans="1:10" ht="18">
      <c r="A747" s="7">
        <v>742</v>
      </c>
      <c r="B747" s="8" t="s">
        <v>122</v>
      </c>
      <c r="C747" s="8" t="s">
        <v>863</v>
      </c>
      <c r="D747" s="9">
        <v>5481631.1628999999</v>
      </c>
      <c r="E747" s="9">
        <v>1405843.6917999999</v>
      </c>
      <c r="F747" s="9">
        <v>6424.1984000000002</v>
      </c>
      <c r="G747" s="10">
        <f t="shared" si="11"/>
        <v>6893899.0531000001</v>
      </c>
      <c r="I747" s="11"/>
      <c r="J747" s="12"/>
    </row>
    <row r="748" spans="1:10" ht="18">
      <c r="A748" s="7">
        <v>743</v>
      </c>
      <c r="B748" s="8" t="s">
        <v>122</v>
      </c>
      <c r="C748" s="8" t="s">
        <v>865</v>
      </c>
      <c r="D748" s="9">
        <v>4542856.4512999998</v>
      </c>
      <c r="E748" s="9">
        <v>1165081.3225</v>
      </c>
      <c r="F748" s="9">
        <v>5324.0012999999999</v>
      </c>
      <c r="G748" s="10">
        <f t="shared" si="11"/>
        <v>5713261.7750999993</v>
      </c>
      <c r="I748" s="11"/>
      <c r="J748" s="12"/>
    </row>
    <row r="749" spans="1:10" ht="18">
      <c r="A749" s="7">
        <v>744</v>
      </c>
      <c r="B749" s="8" t="s">
        <v>122</v>
      </c>
      <c r="C749" s="8" t="s">
        <v>867</v>
      </c>
      <c r="D749" s="9">
        <v>4182472.4547000001</v>
      </c>
      <c r="E749" s="9">
        <v>1072655.6277999999</v>
      </c>
      <c r="F749" s="9">
        <v>4901.6491999999998</v>
      </c>
      <c r="G749" s="10">
        <f t="shared" si="11"/>
        <v>5260029.7316999994</v>
      </c>
      <c r="I749" s="11"/>
      <c r="J749" s="12"/>
    </row>
    <row r="750" spans="1:10" ht="18">
      <c r="A750" s="7">
        <v>745</v>
      </c>
      <c r="B750" s="8" t="s">
        <v>122</v>
      </c>
      <c r="C750" s="8" t="s">
        <v>869</v>
      </c>
      <c r="D750" s="9">
        <v>3633710.6819000002</v>
      </c>
      <c r="E750" s="9">
        <v>931917.72450000001</v>
      </c>
      <c r="F750" s="9">
        <v>4258.5276999999996</v>
      </c>
      <c r="G750" s="10">
        <f t="shared" si="11"/>
        <v>4569886.9341000011</v>
      </c>
      <c r="I750" s="11"/>
      <c r="J750" s="12"/>
    </row>
    <row r="751" spans="1:10" ht="18">
      <c r="A751" s="7">
        <v>746</v>
      </c>
      <c r="B751" s="8" t="s">
        <v>122</v>
      </c>
      <c r="C751" s="8" t="s">
        <v>871</v>
      </c>
      <c r="D751" s="9">
        <v>4792282.9642000003</v>
      </c>
      <c r="E751" s="9">
        <v>1229050.3637000001</v>
      </c>
      <c r="F751" s="9">
        <v>5616.3167000000003</v>
      </c>
      <c r="G751" s="10">
        <f t="shared" si="11"/>
        <v>6026949.6446000002</v>
      </c>
      <c r="I751" s="11"/>
      <c r="J751" s="12"/>
    </row>
    <row r="752" spans="1:10" ht="18">
      <c r="A752" s="7">
        <v>747</v>
      </c>
      <c r="B752" s="8" t="s">
        <v>122</v>
      </c>
      <c r="C752" s="8" t="s">
        <v>873</v>
      </c>
      <c r="D752" s="9">
        <v>3379779.5633999999</v>
      </c>
      <c r="E752" s="9">
        <v>866793.41200000001</v>
      </c>
      <c r="F752" s="9">
        <v>3960.9331000000002</v>
      </c>
      <c r="G752" s="10">
        <f t="shared" si="11"/>
        <v>4250533.9084999999</v>
      </c>
      <c r="I752" s="11"/>
      <c r="J752" s="12"/>
    </row>
    <row r="753" spans="1:10" ht="18">
      <c r="A753" s="7">
        <v>748</v>
      </c>
      <c r="B753" s="8" t="s">
        <v>122</v>
      </c>
      <c r="C753" s="8" t="s">
        <v>875</v>
      </c>
      <c r="D753" s="9">
        <v>3237291.46</v>
      </c>
      <c r="E753" s="9">
        <v>830250.27450000006</v>
      </c>
      <c r="F753" s="9">
        <v>3793.9441999999999</v>
      </c>
      <c r="G753" s="10">
        <f t="shared" si="11"/>
        <v>4071335.6787</v>
      </c>
      <c r="I753" s="11"/>
      <c r="J753" s="12"/>
    </row>
    <row r="754" spans="1:10" ht="18">
      <c r="A754" s="7">
        <v>749</v>
      </c>
      <c r="B754" s="8" t="s">
        <v>122</v>
      </c>
      <c r="C754" s="8" t="s">
        <v>877</v>
      </c>
      <c r="D754" s="9">
        <v>3470871.5131999999</v>
      </c>
      <c r="E754" s="9">
        <v>890155.26159999997</v>
      </c>
      <c r="F754" s="9">
        <v>4067.6884</v>
      </c>
      <c r="G754" s="10">
        <f t="shared" si="11"/>
        <v>4365094.4632000001</v>
      </c>
      <c r="I754" s="11"/>
      <c r="J754" s="12"/>
    </row>
    <row r="755" spans="1:10" ht="18">
      <c r="A755" s="7">
        <v>750</v>
      </c>
      <c r="B755" s="8" t="s">
        <v>122</v>
      </c>
      <c r="C755" s="8" t="s">
        <v>879</v>
      </c>
      <c r="D755" s="9">
        <v>3774983.2815</v>
      </c>
      <c r="E755" s="9">
        <v>968149.12849999999</v>
      </c>
      <c r="F755" s="9">
        <v>4424.0922</v>
      </c>
      <c r="G755" s="10">
        <f t="shared" si="11"/>
        <v>4747556.5022</v>
      </c>
      <c r="I755" s="11"/>
      <c r="J755" s="12"/>
    </row>
    <row r="756" spans="1:10" ht="18">
      <c r="A756" s="7">
        <v>751</v>
      </c>
      <c r="B756" s="8" t="s">
        <v>122</v>
      </c>
      <c r="C756" s="8" t="s">
        <v>881</v>
      </c>
      <c r="D756" s="9">
        <v>4153939.6642999998</v>
      </c>
      <c r="E756" s="9">
        <v>1065337.9805000001</v>
      </c>
      <c r="F756" s="9">
        <v>4868.2102000000004</v>
      </c>
      <c r="G756" s="10">
        <f t="shared" si="11"/>
        <v>5224145.8549999995</v>
      </c>
      <c r="I756" s="11"/>
      <c r="J756" s="12"/>
    </row>
    <row r="757" spans="1:10" ht="18">
      <c r="A757" s="7">
        <v>752</v>
      </c>
      <c r="B757" s="8" t="s">
        <v>122</v>
      </c>
      <c r="C757" s="8" t="s">
        <v>883</v>
      </c>
      <c r="D757" s="9">
        <v>3852737.4926</v>
      </c>
      <c r="E757" s="9">
        <v>988090.32189999998</v>
      </c>
      <c r="F757" s="9">
        <v>4515.2161999999998</v>
      </c>
      <c r="G757" s="10">
        <f t="shared" si="11"/>
        <v>4845343.0307</v>
      </c>
      <c r="I757" s="11"/>
      <c r="J757" s="12"/>
    </row>
    <row r="758" spans="1:10" ht="18">
      <c r="A758" s="7">
        <v>753</v>
      </c>
      <c r="B758" s="8" t="s">
        <v>122</v>
      </c>
      <c r="C758" s="8" t="s">
        <v>885</v>
      </c>
      <c r="D758" s="9">
        <v>4015212.8001999999</v>
      </c>
      <c r="E758" s="9">
        <v>1029759.4673</v>
      </c>
      <c r="F758" s="9">
        <v>4705.6292000000003</v>
      </c>
      <c r="G758" s="10">
        <f t="shared" si="11"/>
        <v>5049677.8967000004</v>
      </c>
      <c r="I758" s="11"/>
      <c r="J758" s="12"/>
    </row>
    <row r="759" spans="1:10" ht="18">
      <c r="A759" s="7">
        <v>754</v>
      </c>
      <c r="B759" s="8" t="s">
        <v>122</v>
      </c>
      <c r="C759" s="8" t="s">
        <v>887</v>
      </c>
      <c r="D759" s="9">
        <v>4005671.2499000002</v>
      </c>
      <c r="E759" s="9">
        <v>1027312.3986</v>
      </c>
      <c r="F759" s="9">
        <v>4694.4470000000001</v>
      </c>
      <c r="G759" s="10">
        <f t="shared" si="11"/>
        <v>5037678.0954999998</v>
      </c>
      <c r="I759" s="11"/>
      <c r="J759" s="12"/>
    </row>
    <row r="760" spans="1:10" ht="18">
      <c r="A760" s="7">
        <v>755</v>
      </c>
      <c r="B760" s="8" t="s">
        <v>123</v>
      </c>
      <c r="C760" s="8" t="s">
        <v>890</v>
      </c>
      <c r="D760" s="9">
        <v>3770419.8683000002</v>
      </c>
      <c r="E760" s="9">
        <v>966978.77509999997</v>
      </c>
      <c r="F760" s="9">
        <v>4418.7440999999999</v>
      </c>
      <c r="G760" s="10">
        <f t="shared" si="11"/>
        <v>4741817.3875000002</v>
      </c>
      <c r="I760" s="11"/>
      <c r="J760" s="12"/>
    </row>
    <row r="761" spans="1:10" ht="18">
      <c r="A761" s="7">
        <v>756</v>
      </c>
      <c r="B761" s="8" t="s">
        <v>123</v>
      </c>
      <c r="C761" s="8" t="s">
        <v>892</v>
      </c>
      <c r="D761" s="9">
        <v>3650708.787</v>
      </c>
      <c r="E761" s="9">
        <v>936277.13470000005</v>
      </c>
      <c r="F761" s="9">
        <v>4278.4486999999999</v>
      </c>
      <c r="G761" s="10">
        <f t="shared" si="11"/>
        <v>4591264.3703999994</v>
      </c>
      <c r="I761" s="11"/>
      <c r="J761" s="12"/>
    </row>
    <row r="762" spans="1:10" ht="18">
      <c r="A762" s="7">
        <v>757</v>
      </c>
      <c r="B762" s="8" t="s">
        <v>123</v>
      </c>
      <c r="C762" s="8" t="s">
        <v>894</v>
      </c>
      <c r="D762" s="9">
        <v>4308434.3453000002</v>
      </c>
      <c r="E762" s="9">
        <v>1104960.3787</v>
      </c>
      <c r="F762" s="9">
        <v>5049.2701999999999</v>
      </c>
      <c r="G762" s="10">
        <f t="shared" si="11"/>
        <v>5418443.9942000005</v>
      </c>
      <c r="I762" s="11"/>
      <c r="J762" s="12"/>
    </row>
    <row r="763" spans="1:10" ht="18">
      <c r="A763" s="7">
        <v>758</v>
      </c>
      <c r="B763" s="8" t="s">
        <v>123</v>
      </c>
      <c r="C763" s="8" t="s">
        <v>896</v>
      </c>
      <c r="D763" s="9">
        <v>4755254.5961999996</v>
      </c>
      <c r="E763" s="9">
        <v>1219553.9025000001</v>
      </c>
      <c r="F763" s="9">
        <v>5572.9213</v>
      </c>
      <c r="G763" s="10">
        <f t="shared" si="11"/>
        <v>5980381.419999999</v>
      </c>
      <c r="I763" s="11"/>
      <c r="J763" s="12"/>
    </row>
    <row r="764" spans="1:10" ht="18">
      <c r="A764" s="7">
        <v>759</v>
      </c>
      <c r="B764" s="8" t="s">
        <v>123</v>
      </c>
      <c r="C764" s="8" t="s">
        <v>898</v>
      </c>
      <c r="D764" s="9">
        <v>4138942.3503</v>
      </c>
      <c r="E764" s="9">
        <v>1061491.7021999999</v>
      </c>
      <c r="F764" s="9">
        <v>4850.6341000000002</v>
      </c>
      <c r="G764" s="10">
        <f t="shared" si="11"/>
        <v>5205284.6866000006</v>
      </c>
      <c r="I764" s="11"/>
      <c r="J764" s="12"/>
    </row>
    <row r="765" spans="1:10" ht="18">
      <c r="A765" s="7">
        <v>760</v>
      </c>
      <c r="B765" s="8" t="s">
        <v>123</v>
      </c>
      <c r="C765" s="8" t="s">
        <v>900</v>
      </c>
      <c r="D765" s="9">
        <v>5747159.9278999995</v>
      </c>
      <c r="E765" s="9">
        <v>1473942.3887</v>
      </c>
      <c r="F765" s="9">
        <v>6735.3849</v>
      </c>
      <c r="G765" s="10">
        <f t="shared" si="11"/>
        <v>7227837.7014999995</v>
      </c>
      <c r="I765" s="11"/>
      <c r="J765" s="12"/>
    </row>
    <row r="766" spans="1:10" ht="18">
      <c r="A766" s="7">
        <v>761</v>
      </c>
      <c r="B766" s="8" t="s">
        <v>123</v>
      </c>
      <c r="C766" s="8" t="s">
        <v>902</v>
      </c>
      <c r="D766" s="9">
        <v>4364718.6297000004</v>
      </c>
      <c r="E766" s="9">
        <v>1119395.2985</v>
      </c>
      <c r="F766" s="9">
        <v>5115.2326000000003</v>
      </c>
      <c r="G766" s="10">
        <f t="shared" si="11"/>
        <v>5489229.1608000007</v>
      </c>
      <c r="I766" s="11"/>
      <c r="J766" s="12"/>
    </row>
    <row r="767" spans="1:10" ht="18">
      <c r="A767" s="7">
        <v>762</v>
      </c>
      <c r="B767" s="8" t="s">
        <v>123</v>
      </c>
      <c r="C767" s="8" t="s">
        <v>819</v>
      </c>
      <c r="D767" s="9">
        <v>3959988.2233000002</v>
      </c>
      <c r="E767" s="9">
        <v>1015596.3249</v>
      </c>
      <c r="F767" s="9">
        <v>4640.9088000000002</v>
      </c>
      <c r="G767" s="10">
        <f t="shared" si="11"/>
        <v>4980225.4570000004</v>
      </c>
      <c r="I767" s="11"/>
      <c r="J767" s="12"/>
    </row>
    <row r="768" spans="1:10" ht="18">
      <c r="A768" s="7">
        <v>763</v>
      </c>
      <c r="B768" s="8" t="s">
        <v>123</v>
      </c>
      <c r="C768" s="8" t="s">
        <v>905</v>
      </c>
      <c r="D768" s="9">
        <v>4280859.2538000001</v>
      </c>
      <c r="E768" s="9">
        <v>1097888.3472</v>
      </c>
      <c r="F768" s="9">
        <v>5016.9535999999998</v>
      </c>
      <c r="G768" s="10">
        <f t="shared" si="11"/>
        <v>5383764.5545999995</v>
      </c>
      <c r="I768" s="11"/>
      <c r="J768" s="12"/>
    </row>
    <row r="769" spans="1:10" ht="18">
      <c r="A769" s="7">
        <v>764</v>
      </c>
      <c r="B769" s="8" t="s">
        <v>123</v>
      </c>
      <c r="C769" s="8" t="s">
        <v>907</v>
      </c>
      <c r="D769" s="9">
        <v>5650385.0970999999</v>
      </c>
      <c r="E769" s="9">
        <v>1449123.0819999999</v>
      </c>
      <c r="F769" s="9">
        <v>6621.9696000000004</v>
      </c>
      <c r="G769" s="10">
        <f t="shared" si="11"/>
        <v>7106130.1486999998</v>
      </c>
      <c r="I769" s="11"/>
      <c r="J769" s="12"/>
    </row>
    <row r="770" spans="1:10" ht="18">
      <c r="A770" s="7">
        <v>765</v>
      </c>
      <c r="B770" s="8" t="s">
        <v>123</v>
      </c>
      <c r="C770" s="8" t="s">
        <v>909</v>
      </c>
      <c r="D770" s="9">
        <v>3527987.2615999999</v>
      </c>
      <c r="E770" s="9">
        <v>904803.42240000004</v>
      </c>
      <c r="F770" s="9">
        <v>4134.6252000000004</v>
      </c>
      <c r="G770" s="10">
        <f t="shared" si="11"/>
        <v>4436925.3092</v>
      </c>
      <c r="I770" s="11"/>
      <c r="J770" s="12"/>
    </row>
    <row r="771" spans="1:10" ht="18">
      <c r="A771" s="7">
        <v>766</v>
      </c>
      <c r="B771" s="8" t="s">
        <v>123</v>
      </c>
      <c r="C771" s="8" t="s">
        <v>911</v>
      </c>
      <c r="D771" s="9">
        <v>4074883.5998999998</v>
      </c>
      <c r="E771" s="9">
        <v>1045062.9080000001</v>
      </c>
      <c r="F771" s="9">
        <v>4775.5604000000003</v>
      </c>
      <c r="G771" s="10">
        <f t="shared" si="11"/>
        <v>5124722.0682999995</v>
      </c>
      <c r="I771" s="11"/>
      <c r="J771" s="12"/>
    </row>
    <row r="772" spans="1:10" ht="18">
      <c r="A772" s="7">
        <v>767</v>
      </c>
      <c r="B772" s="8" t="s">
        <v>123</v>
      </c>
      <c r="C772" s="8" t="s">
        <v>913</v>
      </c>
      <c r="D772" s="9">
        <v>4317205.216</v>
      </c>
      <c r="E772" s="9">
        <v>1107209.7956000001</v>
      </c>
      <c r="F772" s="9">
        <v>5059.5492999999997</v>
      </c>
      <c r="G772" s="10">
        <f t="shared" si="11"/>
        <v>5429474.5608999999</v>
      </c>
      <c r="I772" s="11"/>
      <c r="J772" s="12"/>
    </row>
    <row r="773" spans="1:10" ht="18">
      <c r="A773" s="7">
        <v>768</v>
      </c>
      <c r="B773" s="8" t="s">
        <v>123</v>
      </c>
      <c r="C773" s="8" t="s">
        <v>915</v>
      </c>
      <c r="D773" s="9">
        <v>4767951.6153999995</v>
      </c>
      <c r="E773" s="9">
        <v>1222810.237</v>
      </c>
      <c r="F773" s="9">
        <v>5587.8015999999998</v>
      </c>
      <c r="G773" s="10">
        <f t="shared" si="11"/>
        <v>5996349.6539999992</v>
      </c>
      <c r="I773" s="11"/>
      <c r="J773" s="12"/>
    </row>
    <row r="774" spans="1:10" ht="18">
      <c r="A774" s="7">
        <v>769</v>
      </c>
      <c r="B774" s="8" t="s">
        <v>918</v>
      </c>
      <c r="C774" s="8" t="s">
        <v>919</v>
      </c>
      <c r="D774" s="9">
        <v>3149569.4306000001</v>
      </c>
      <c r="E774" s="9">
        <v>807752.68969999999</v>
      </c>
      <c r="F774" s="9">
        <v>3691.1383000000001</v>
      </c>
      <c r="G774" s="10">
        <f t="shared" ref="G774:G779" si="12">SUM(D774:F774)</f>
        <v>3961013.2586000003</v>
      </c>
      <c r="I774" s="11"/>
      <c r="J774" s="12"/>
    </row>
    <row r="775" spans="1:10" ht="36">
      <c r="A775" s="7">
        <v>770</v>
      </c>
      <c r="B775" s="8" t="s">
        <v>918</v>
      </c>
      <c r="C775" s="8" t="s">
        <v>921</v>
      </c>
      <c r="D775" s="9">
        <v>8040105.2795000002</v>
      </c>
      <c r="E775" s="9">
        <v>2062001.4284999999</v>
      </c>
      <c r="F775" s="9">
        <v>9422.6025000000009</v>
      </c>
      <c r="G775" s="10">
        <f t="shared" si="12"/>
        <v>10111529.3105</v>
      </c>
      <c r="I775" s="11"/>
      <c r="J775" s="12"/>
    </row>
    <row r="776" spans="1:10" ht="18">
      <c r="A776" s="7">
        <v>771</v>
      </c>
      <c r="B776" s="8" t="s">
        <v>918</v>
      </c>
      <c r="C776" s="8" t="s">
        <v>923</v>
      </c>
      <c r="D776" s="9">
        <v>4528771.4354999997</v>
      </c>
      <c r="E776" s="9">
        <v>1161469.0162</v>
      </c>
      <c r="F776" s="9">
        <v>5307.4943000000003</v>
      </c>
      <c r="G776" s="10">
        <f t="shared" si="12"/>
        <v>5695547.9460000005</v>
      </c>
      <c r="I776" s="11"/>
      <c r="J776" s="12"/>
    </row>
    <row r="777" spans="1:10" ht="18">
      <c r="A777" s="7">
        <v>772</v>
      </c>
      <c r="B777" s="8" t="s">
        <v>918</v>
      </c>
      <c r="C777" s="8" t="s">
        <v>925</v>
      </c>
      <c r="D777" s="9">
        <v>3881217.1608000002</v>
      </c>
      <c r="E777" s="9">
        <v>995394.34519999998</v>
      </c>
      <c r="F777" s="9">
        <v>4548.5929999999998</v>
      </c>
      <c r="G777" s="10">
        <f t="shared" si="12"/>
        <v>4881160.0990000004</v>
      </c>
      <c r="I777" s="11"/>
      <c r="J777" s="12"/>
    </row>
    <row r="778" spans="1:10" ht="18">
      <c r="A778" s="7">
        <v>773</v>
      </c>
      <c r="B778" s="8" t="s">
        <v>918</v>
      </c>
      <c r="C778" s="8" t="s">
        <v>927</v>
      </c>
      <c r="D778" s="9">
        <v>3687816.2552</v>
      </c>
      <c r="E778" s="9">
        <v>945793.88230000006</v>
      </c>
      <c r="F778" s="9">
        <v>4321.9368000000004</v>
      </c>
      <c r="G778" s="10">
        <f t="shared" si="12"/>
        <v>4637932.0743000004</v>
      </c>
      <c r="I778" s="11"/>
      <c r="J778" s="12"/>
    </row>
    <row r="779" spans="1:10" ht="18">
      <c r="A779" s="7">
        <v>774</v>
      </c>
      <c r="B779" s="8" t="s">
        <v>918</v>
      </c>
      <c r="C779" s="8" t="s">
        <v>929</v>
      </c>
      <c r="D779" s="9">
        <v>3793427.7579000001</v>
      </c>
      <c r="E779" s="9">
        <v>972879.48149999999</v>
      </c>
      <c r="F779" s="9">
        <v>4445.7082</v>
      </c>
      <c r="G779" s="10">
        <f t="shared" si="12"/>
        <v>4770752.9476000005</v>
      </c>
      <c r="I779" s="11"/>
      <c r="J779" s="12"/>
    </row>
    <row r="780" spans="1:10" ht="18">
      <c r="A780" s="13"/>
      <c r="B780" s="13"/>
      <c r="C780" s="13"/>
      <c r="D780" s="14">
        <f>SUM(D6:D779)</f>
        <v>2980475827.3583026</v>
      </c>
      <c r="E780" s="14">
        <f t="shared" ref="E780:G780" si="13">SUM(E6:E779)</f>
        <v>764386186.50650012</v>
      </c>
      <c r="F780" s="14">
        <f t="shared" si="13"/>
        <v>3492969.0627999976</v>
      </c>
      <c r="G780" s="14">
        <f t="shared" si="13"/>
        <v>3748354982.9276004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MONTHENTRY</vt:lpstr>
      <vt:lpstr>Sum &amp; FG</vt:lpstr>
      <vt:lpstr>SG Details (2)</vt:lpstr>
      <vt:lpstr>SG Details</vt:lpstr>
      <vt:lpstr>LGCs Details</vt:lpstr>
      <vt:lpstr>Sumsum</vt:lpstr>
      <vt:lpstr>States Ecology</vt:lpstr>
      <vt:lpstr>eccology individual LGCs</vt:lpstr>
      <vt:lpstr>acctmonth</vt:lpstr>
      <vt:lpstr>previuosmonth</vt:lpstr>
      <vt:lpstr>'SG Details'!Print_Area</vt:lpstr>
      <vt:lpstr>'SG Details (2)'!Print_Area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2023-07-28T11:48:00Z</cp:lastPrinted>
  <dcterms:created xsi:type="dcterms:W3CDTF">2003-11-12T08:54:00Z</dcterms:created>
  <dcterms:modified xsi:type="dcterms:W3CDTF">2023-08-28T09:40:49Z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79C628D266CA425EB22DCB3876A1A7C9</vt:lpwstr>
  </property>
  <property fmtid="{D5CDD505-2E9C-101B-9397-08002B2CF9AE}" pid="3" name="KSOProductBuildVer">
    <vt:lpwstr>1033-11.2.0.11536</vt:lpwstr>
  </property>
</Properties>
</file>